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1"/>
  </bookViews>
  <sheets>
    <sheet name="Original de l'Oregon" sheetId="1" r:id="rId1"/>
    <sheet name="Note" sheetId="2" r:id="rId2"/>
    <sheet name="Piquante vs élec #14" sheetId="3" r:id="rId3"/>
    <sheet name="Piquante vs élec #12" sheetId="4" r:id="rId4"/>
  </sheets>
  <definedNames>
    <definedName name="_1">'Piquante vs élec #12'!$A$1:$D$46</definedName>
    <definedName name="_2">'Piquante vs élec #12'!$G$1:$K$51</definedName>
    <definedName name="_Regression_Int" localSheetId="3" hidden="1">1</definedName>
    <definedName name="Print_Area_MI" localSheetId="3">'Piquante vs élec #12'!$G$1:$K$51</definedName>
    <definedName name="_xlnm.Print_Area" localSheetId="3">'Piquante vs élec #12'!$A$1:$J$51</definedName>
  </definedNames>
  <calcPr fullCalcOnLoad="1"/>
</workbook>
</file>

<file path=xl/sharedStrings.xml><?xml version="1.0" encoding="utf-8"?>
<sst xmlns="http://schemas.openxmlformats.org/spreadsheetml/2006/main" count="302" uniqueCount="152">
  <si>
    <t>Barbed Wire Fence - Costs</t>
  </si>
  <si>
    <t>Electric Fence - Costs</t>
  </si>
  <si>
    <t xml:space="preserve">  Field Size (Ac):</t>
  </si>
  <si>
    <t xml:space="preserve">    Estimated Fence Miles:</t>
  </si>
  <si>
    <t xml:space="preserve">  Miles of Fence:</t>
  </si>
  <si>
    <t xml:space="preserve">  Post Spacing (Ft):</t>
  </si>
  <si>
    <t xml:space="preserve">  Stays Between Posts:</t>
  </si>
  <si>
    <t xml:space="preserve">    Steel T-Post Cost ($):</t>
  </si>
  <si>
    <t xml:space="preserve">  Strands of Barded Wire:</t>
  </si>
  <si>
    <t xml:space="preserve">  Stay Spacing (Ft):</t>
  </si>
  <si>
    <t xml:space="preserve">  Post Cost ($):</t>
  </si>
  <si>
    <t xml:space="preserve">    Fiberglass Stay Cost ($):</t>
  </si>
  <si>
    <t xml:space="preserve">  Stay Cost ($):</t>
  </si>
  <si>
    <t xml:space="preserve">  Insulators per Post</t>
  </si>
  <si>
    <t xml:space="preserve">  Barbed Wire Cost ($/Roll):</t>
  </si>
  <si>
    <t xml:space="preserve">    Insulator Cost (Ea):</t>
  </si>
  <si>
    <t xml:space="preserve">    Feet per Roll:</t>
  </si>
  <si>
    <t xml:space="preserve">  Strands of Electric Wire:</t>
  </si>
  <si>
    <t xml:space="preserve">  Corners:</t>
  </si>
  <si>
    <t xml:space="preserve">  Electric Wire Cost ($/Roll):</t>
  </si>
  <si>
    <t xml:space="preserve">    Corner Cost (Ea):</t>
  </si>
  <si>
    <t xml:space="preserve">    Wire Gage:</t>
  </si>
  <si>
    <t xml:space="preserve">  Stress Panel:</t>
  </si>
  <si>
    <t xml:space="preserve">    Stress Panel Cost (Ea):</t>
  </si>
  <si>
    <t xml:space="preserve">  Gates:</t>
  </si>
  <si>
    <t xml:space="preserve">  Labor ($/Mile):</t>
  </si>
  <si>
    <t xml:space="preserve">  Strainers:</t>
  </si>
  <si>
    <t xml:space="preserve">    Strainer Cost (Ea):</t>
  </si>
  <si>
    <t xml:space="preserve">  Cost Adjustment Factor:</t>
  </si>
  <si>
    <t xml:space="preserve">    Level Rangeland:      0.0</t>
  </si>
  <si>
    <t xml:space="preserve">    Irrigated Land/Roads: 0.2</t>
  </si>
  <si>
    <t xml:space="preserve">    Hills/Canyons:        0.3</t>
  </si>
  <si>
    <t xml:space="preserve">    Creek Bottoms:        0.4</t>
  </si>
  <si>
    <t>Total</t>
  </si>
  <si>
    <t>Units</t>
  </si>
  <si>
    <t>Cost</t>
  </si>
  <si>
    <t xml:space="preserve">  Posts (Ea):</t>
  </si>
  <si>
    <t xml:space="preserve">  Stays (Ea):</t>
  </si>
  <si>
    <t xml:space="preserve">  Barbed Wire (Rolls):</t>
  </si>
  <si>
    <t xml:space="preserve">  Corners (Ea):</t>
  </si>
  <si>
    <t xml:space="preserve">  Stretch Points (Ea):</t>
  </si>
  <si>
    <t>Gates:</t>
  </si>
  <si>
    <t xml:space="preserve">  Insulators (Ea)</t>
  </si>
  <si>
    <t xml:space="preserve">  Labor:</t>
  </si>
  <si>
    <t xml:space="preserve">  Wire (Rolls):</t>
  </si>
  <si>
    <t xml:space="preserve">  Adjustment Factor:</t>
  </si>
  <si>
    <t>Total Fencing Cost:</t>
  </si>
  <si>
    <t xml:space="preserve">  Strainers (Ea):</t>
  </si>
  <si>
    <t>Total Fencing Cost per Mile:</t>
  </si>
  <si>
    <t>Total Fencing Cost per Foot:</t>
  </si>
  <si>
    <t>Gaétan Bonneau</t>
  </si>
  <si>
    <t>Coût clôture piquante</t>
  </si>
  <si>
    <t>Agronome</t>
  </si>
  <si>
    <t>Coût batterie($400  moyenne 4 ans)</t>
  </si>
  <si>
    <t>Interrupteur</t>
  </si>
  <si>
    <t>Frais batterie</t>
  </si>
  <si>
    <t xml:space="preserve">Coût clôture électrique #12 </t>
  </si>
  <si>
    <t>Fence Cost Estimate</t>
  </si>
  <si>
    <t>Hal W. Gordon</t>
  </si>
  <si>
    <t>Agricultural Economist</t>
  </si>
  <si>
    <t>USDA-Natural Resources Conservation Service</t>
  </si>
  <si>
    <t>Portland, Oregon</t>
  </si>
  <si>
    <t>Fils pour para-tonnère 50m</t>
  </si>
  <si>
    <t>Clôture en fil barbelé - coûts</t>
  </si>
  <si>
    <t xml:space="preserve">  Taille du champ (Ac):</t>
  </si>
  <si>
    <t xml:space="preserve">    Estimation de clôture Miles:</t>
  </si>
  <si>
    <t xml:space="preserve">  Mille de clôture:</t>
  </si>
  <si>
    <t xml:space="preserve"> Brins de fil barbelé:</t>
  </si>
  <si>
    <t xml:space="preserve">  Coût du piquet ($):</t>
  </si>
  <si>
    <t xml:space="preserve">  Fil barbelé coût ($/Rouleau):</t>
  </si>
  <si>
    <t xml:space="preserve">  Pieds par rouleau:</t>
  </si>
  <si>
    <t xml:space="preserve">  Coins:</t>
  </si>
  <si>
    <t xml:space="preserve">    Piquet de coin (Ea):</t>
  </si>
  <si>
    <t>Coût clôture piquante (barbelé)</t>
  </si>
  <si>
    <t xml:space="preserve">  Barrière:</t>
  </si>
  <si>
    <t xml:space="preserve"> Facteur d'ajustement du coût :</t>
  </si>
  <si>
    <t xml:space="preserve">    Courbe de niveau:      0.0</t>
  </si>
  <si>
    <t>Terres irriguées / routes: 0.2</t>
  </si>
  <si>
    <t xml:space="preserve">    Montagne:        0.3</t>
  </si>
  <si>
    <t xml:space="preserve">   Ruisseau:        0.4</t>
  </si>
  <si>
    <t xml:space="preserve">  Piquets (Ea):</t>
  </si>
  <si>
    <t xml:space="preserve">  Fils barbelé (Rouleaux):</t>
  </si>
  <si>
    <t xml:space="preserve">  Coins (Ea):</t>
  </si>
  <si>
    <t>Barrières:</t>
  </si>
  <si>
    <t xml:space="preserve">  Travail:</t>
  </si>
  <si>
    <t xml:space="preserve">  Ajustement facteur:</t>
  </si>
  <si>
    <t>Total coût clôture:</t>
  </si>
  <si>
    <t>Total coût clôture par mille:</t>
  </si>
  <si>
    <t xml:space="preserve"> Total coût clôture par pied:</t>
  </si>
  <si>
    <t>Unités</t>
  </si>
  <si>
    <t>Coût</t>
  </si>
  <si>
    <t xml:space="preserve">   Taille du champ (Ac):</t>
  </si>
  <si>
    <t xml:space="preserve">        Estimation de clôture Miles:</t>
  </si>
  <si>
    <t xml:space="preserve">   Mille de clôture:</t>
  </si>
  <si>
    <t xml:space="preserve">  Espacement des poteaux (pi):</t>
  </si>
  <si>
    <t xml:space="preserve">   Espacement des poteaux (pi):</t>
  </si>
  <si>
    <t xml:space="preserve">      Coût du piquet ($):</t>
  </si>
  <si>
    <t xml:space="preserve">  Coût du piquet bois ou fibre de verre($):</t>
  </si>
  <si>
    <t xml:space="preserve"> Isolateurs par piquet</t>
  </si>
  <si>
    <t xml:space="preserve">     Isolateurs Coût (Ea):</t>
  </si>
  <si>
    <t xml:space="preserve">  Nombre de fils:</t>
  </si>
  <si>
    <t xml:space="preserve">  Fil électrique coût ($/Rouleau):</t>
  </si>
  <si>
    <t xml:space="preserve">     Gage:</t>
  </si>
  <si>
    <t>Pieds par rouleau:</t>
  </si>
  <si>
    <t>Coins:</t>
  </si>
  <si>
    <t xml:space="preserve"> Piquet de coin (Ea):</t>
  </si>
  <si>
    <t xml:space="preserve"> Barrière:</t>
  </si>
  <si>
    <t xml:space="preserve"> Travail($/Mille):</t>
  </si>
  <si>
    <t xml:space="preserve"> Piquets (Ea):</t>
  </si>
  <si>
    <t xml:space="preserve">  Isolateurs (Ea)</t>
  </si>
  <si>
    <t xml:space="preserve">  broche (Rouleaux):</t>
  </si>
  <si>
    <t>Coins  (Ea):</t>
  </si>
  <si>
    <t xml:space="preserve">  Barrières:</t>
  </si>
  <si>
    <t>Travail:</t>
  </si>
  <si>
    <t>Mise-à-la-terre (3 grounds )</t>
  </si>
  <si>
    <t>Coût clôture électrique</t>
  </si>
  <si>
    <t xml:space="preserve"> Clôture électrique- Coût</t>
  </si>
  <si>
    <t xml:space="preserve"> Facteur d'ajustement:</t>
  </si>
  <si>
    <t>Para-tonnère</t>
  </si>
  <si>
    <t xml:space="preserve">  Facteur d'ajustement:</t>
  </si>
  <si>
    <t xml:space="preserve">Coût clôture électrique #14 </t>
  </si>
  <si>
    <t>De préférence pour les clôtures de limite de terrain</t>
  </si>
  <si>
    <t>De préférence pour les clôtures de séparation interne</t>
  </si>
  <si>
    <t>Mapaq Granby</t>
  </si>
  <si>
    <t>Coût des matériaux du 28 octobre 2008</t>
  </si>
  <si>
    <r>
      <t xml:space="preserve">  * </t>
    </r>
    <r>
      <rPr>
        <b/>
        <sz val="10"/>
        <rFont val="Times New Roman"/>
        <family val="0"/>
      </rPr>
      <t xml:space="preserve"> Materials Cost Factor:</t>
    </r>
  </si>
  <si>
    <t xml:space="preserve">* Labor may be diffrent </t>
  </si>
  <si>
    <r>
      <t xml:space="preserve"> * </t>
    </r>
    <r>
      <rPr>
        <b/>
        <sz val="10"/>
        <rFont val="Times New Roman"/>
        <family val="0"/>
      </rPr>
      <t xml:space="preserve">  Materials Cost Factor:</t>
    </r>
  </si>
  <si>
    <r>
      <t xml:space="preserve"> *</t>
    </r>
    <r>
      <rPr>
        <b/>
        <sz val="10"/>
        <rFont val="Times New Roman"/>
        <family val="0"/>
      </rPr>
      <t xml:space="preserve">  Facteur de coût des matériaux:</t>
    </r>
  </si>
  <si>
    <t>* Bien évalué le travail nécessaire</t>
  </si>
  <si>
    <r>
      <t xml:space="preserve">  *</t>
    </r>
    <r>
      <rPr>
        <b/>
        <sz val="10"/>
        <rFont val="Times New Roman"/>
        <family val="0"/>
      </rPr>
      <t xml:space="preserve"> Facteur de coût des matériaux:</t>
    </r>
  </si>
  <si>
    <r>
      <t xml:space="preserve">*  </t>
    </r>
    <r>
      <rPr>
        <b/>
        <sz val="10"/>
        <rFont val="Times New Roman"/>
        <family val="0"/>
      </rPr>
      <t xml:space="preserve"> Facteur de coût des matériaux:</t>
    </r>
  </si>
  <si>
    <t>*   Facteur de coût des matériaux:</t>
  </si>
  <si>
    <t xml:space="preserve">Pieds par rouleau: </t>
  </si>
  <si>
    <t>l'Agriculture, de l'Alimentation et des Affaires rurales de l'Ontario</t>
  </si>
  <si>
    <t>http://www.omafra.gov.on.ca/french/engineer/facts/99-058.htm</t>
  </si>
  <si>
    <t>http://www.extension.iastate.edu/agdm/livestock/pdf/b1-75.pdf</t>
  </si>
  <si>
    <t>Gaétan Bonneau, agronome</t>
  </si>
  <si>
    <t>Conseiller en production bovine</t>
  </si>
  <si>
    <t>Centre de services MAPAQ</t>
  </si>
  <si>
    <t>356, Principale, bureau 101</t>
  </si>
  <si>
    <t>Granby   J2G 2W6</t>
  </si>
  <si>
    <t>Tél.:  450-776-7106    poste 242</t>
  </si>
  <si>
    <t>Fax.:  450-776-7128</t>
  </si>
  <si>
    <t>Note  pour le temps nécessaire pour la construction octobre 2008</t>
  </si>
  <si>
    <t>En se référant à la fiche technique:  Estimated Costs for Livestock Fencing de l'Extension de Iowa de octobre 2005</t>
  </si>
  <si>
    <t>Bien tenir compte du coût horaire désiré</t>
  </si>
  <si>
    <r>
      <t>En se référant à la fiche technique  Agdex 400/724 du Ministère de l'Agriculture de</t>
    </r>
    <r>
      <rPr>
        <sz val="10"/>
        <rFont val="Courier"/>
        <family val="0"/>
      </rPr>
      <t xml:space="preserve"> </t>
    </r>
  </si>
  <si>
    <r>
      <t>Le temps consacré pour une clôture électrique à 2 fils de 12 gage : 15 heures pour 1320 pieds soit</t>
    </r>
    <r>
      <rPr>
        <sz val="10"/>
        <rFont val="Courier"/>
        <family val="0"/>
      </rPr>
      <t xml:space="preserve"> </t>
    </r>
    <r>
      <rPr>
        <b/>
        <u val="single"/>
        <sz val="10"/>
        <rFont val="Arial Black"/>
        <family val="2"/>
      </rPr>
      <t>88 pieds /heure</t>
    </r>
  </si>
  <si>
    <r>
      <t>Le temps consacré pour une clôture électrique à 2 fils de 12 gage : 18 heures pour 1320 pieds soit</t>
    </r>
    <r>
      <rPr>
        <b/>
        <u val="single"/>
        <sz val="10"/>
        <rFont val="Courier"/>
        <family val="3"/>
      </rPr>
      <t xml:space="preserve"> </t>
    </r>
    <r>
      <rPr>
        <u val="single"/>
        <sz val="10"/>
        <rFont val="Arial Black"/>
        <family val="2"/>
      </rPr>
      <t>73 pieds /heure</t>
    </r>
  </si>
  <si>
    <r>
      <t>Le temps consacré pour une clôture barbelé 39 heures pour 1320 pieds soit</t>
    </r>
    <r>
      <rPr>
        <sz val="10"/>
        <rFont val="Courier"/>
        <family val="0"/>
      </rPr>
      <t xml:space="preserve"> </t>
    </r>
    <r>
      <rPr>
        <u val="single"/>
        <sz val="10"/>
        <rFont val="Arial Black"/>
        <family val="2"/>
      </rPr>
      <t>33,8 pieds /heure</t>
    </r>
  </si>
  <si>
    <r>
      <t xml:space="preserve">Le temps consacré pour une clôture barbelé: 70 heures pour 1320 pieds soit </t>
    </r>
    <r>
      <rPr>
        <b/>
        <u val="single"/>
        <sz val="10"/>
        <rFont val="Arial Black"/>
        <family val="2"/>
      </rPr>
      <t>18,8 pieds /heure</t>
    </r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</si>
</sst>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-yy_)"/>
    <numFmt numFmtId="174" formatCode="0.00_)"/>
    <numFmt numFmtId="175" formatCode="0.0_)"/>
    <numFmt numFmtId="176" formatCode="0_)"/>
    <numFmt numFmtId="177" formatCode="&quot;$&quot;#,##0.00"/>
    <numFmt numFmtId="178" formatCode="&quot;$&quot;#,##0.0_);\(&quot;$&quot;#,##0.0\)"/>
    <numFmt numFmtId="179" formatCode="&quot;Vrai&quot;;&quot;Vrai&quot;;&quot;Faux&quot;"/>
    <numFmt numFmtId="180" formatCode="&quot;Actif&quot;;&quot;Actif&quot;;&quot;Inactif&quot;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0"/>
    </font>
    <font>
      <b/>
      <sz val="20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0"/>
    </font>
    <font>
      <b/>
      <sz val="10"/>
      <name val="Courier"/>
      <family val="3"/>
    </font>
    <font>
      <sz val="8"/>
      <name val="Courier"/>
      <family val="0"/>
    </font>
    <font>
      <b/>
      <sz val="12"/>
      <name val="Times New Roman"/>
      <family val="1"/>
    </font>
    <font>
      <u val="single"/>
      <sz val="10"/>
      <color indexed="12"/>
      <name val="Courier"/>
      <family val="0"/>
    </font>
    <font>
      <b/>
      <u val="single"/>
      <sz val="10"/>
      <name val="Courier"/>
      <family val="3"/>
    </font>
    <font>
      <sz val="10"/>
      <name val="MS Sans Serif"/>
      <family val="2"/>
    </font>
    <font>
      <b/>
      <u val="single"/>
      <sz val="15"/>
      <name val="Arial Black"/>
      <family val="2"/>
    </font>
    <font>
      <b/>
      <u val="single"/>
      <sz val="10"/>
      <name val="Arial Black"/>
      <family val="2"/>
    </font>
    <font>
      <u val="single"/>
      <sz val="10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 applyProtection="1">
      <alignment horizontal="left"/>
      <protection/>
    </xf>
    <xf numFmtId="173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 locked="0"/>
    </xf>
    <xf numFmtId="172" fontId="6" fillId="0" borderId="0" xfId="0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75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/>
    </xf>
    <xf numFmtId="172" fontId="5" fillId="0" borderId="0" xfId="0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2" fontId="5" fillId="0" borderId="0" xfId="0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172" fontId="5" fillId="0" borderId="0" xfId="0" applyFont="1" applyAlignment="1" applyProtection="1" quotePrefix="1">
      <alignment horizontal="left"/>
      <protection/>
    </xf>
    <xf numFmtId="172" fontId="7" fillId="0" borderId="0" xfId="0" applyFont="1" applyAlignment="1">
      <alignment/>
    </xf>
    <xf numFmtId="172" fontId="8" fillId="0" borderId="0" xfId="0" applyFont="1" applyAlignment="1" applyProtection="1">
      <alignment horizontal="left"/>
      <protection locked="0"/>
    </xf>
    <xf numFmtId="172" fontId="9" fillId="0" borderId="0" xfId="0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/>
      <protection/>
    </xf>
    <xf numFmtId="172" fontId="10" fillId="0" borderId="0" xfId="0" applyFont="1" applyAlignment="1">
      <alignment/>
    </xf>
    <xf numFmtId="172" fontId="5" fillId="0" borderId="0" xfId="0" applyFont="1" applyAlignment="1" quotePrefix="1">
      <alignment horizontal="left"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2" fontId="11" fillId="0" borderId="0" xfId="0" applyFont="1" applyAlignment="1">
      <alignment/>
    </xf>
    <xf numFmtId="172" fontId="5" fillId="0" borderId="0" xfId="0" applyFont="1" applyAlignment="1" quotePrefix="1">
      <alignment/>
    </xf>
    <xf numFmtId="172" fontId="5" fillId="0" borderId="0" xfId="0" applyFont="1" applyAlignment="1">
      <alignment/>
    </xf>
    <xf numFmtId="172" fontId="13" fillId="0" borderId="0" xfId="0" applyFont="1" applyAlignment="1" applyProtection="1">
      <alignment horizontal="left"/>
      <protection/>
    </xf>
    <xf numFmtId="172" fontId="5" fillId="0" borderId="0" xfId="0" applyFont="1" applyAlignment="1" applyProtection="1">
      <alignment horizontal="left"/>
      <protection/>
    </xf>
    <xf numFmtId="172" fontId="10" fillId="0" borderId="0" xfId="0" applyFont="1" applyAlignment="1" applyProtection="1">
      <alignment horizontal="left"/>
      <protection/>
    </xf>
    <xf numFmtId="172" fontId="14" fillId="0" borderId="0" xfId="15" applyAlignment="1">
      <alignment/>
    </xf>
    <xf numFmtId="172" fontId="16" fillId="0" borderId="0" xfId="0" applyFont="1" applyAlignment="1">
      <alignment/>
    </xf>
    <xf numFmtId="172" fontId="17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mafra.gov.on.ca/french/engineer/facts/99-058.htm" TargetMode="External" /><Relationship Id="rId2" Type="http://schemas.openxmlformats.org/officeDocument/2006/relationships/hyperlink" Target="http://www.extension.iastate.edu/agdm/livestock/pdf/b1-75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25">
      <selection activeCell="H29" sqref="H29"/>
    </sheetView>
  </sheetViews>
  <sheetFormatPr defaultColWidth="11.00390625" defaultRowHeight="12.75"/>
  <cols>
    <col min="2" max="2" width="22.625" style="0" customWidth="1"/>
    <col min="5" max="5" width="1.75390625" style="0" customWidth="1"/>
    <col min="6" max="6" width="7.375" style="0" customWidth="1"/>
    <col min="7" max="7" width="11.00390625" style="0" hidden="1" customWidth="1"/>
    <col min="8" max="8" width="27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1"/>
      <c r="B2" s="18" t="s">
        <v>57</v>
      </c>
      <c r="C2" s="1"/>
      <c r="D2" s="1"/>
      <c r="E2" s="1"/>
      <c r="F2" s="1"/>
      <c r="G2" s="1"/>
      <c r="H2" s="18" t="s">
        <v>57</v>
      </c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2" t="s">
        <v>58</v>
      </c>
      <c r="C4" s="3">
        <f ca="1">TRUNC(NOW())</f>
        <v>39888</v>
      </c>
      <c r="D4" s="1"/>
      <c r="E4" s="1"/>
      <c r="F4" s="1"/>
      <c r="G4" s="1"/>
      <c r="H4" s="2" t="s">
        <v>58</v>
      </c>
      <c r="I4" s="3">
        <f ca="1">TRUNC(NOW())</f>
        <v>39888</v>
      </c>
      <c r="J4" s="3"/>
      <c r="K4" s="1"/>
    </row>
    <row r="5" spans="1:11" ht="12.75">
      <c r="A5" s="1"/>
      <c r="B5" s="2" t="s">
        <v>59</v>
      </c>
      <c r="C5" s="1"/>
      <c r="D5" s="1"/>
      <c r="E5" s="1"/>
      <c r="F5" s="1"/>
      <c r="G5" s="1"/>
      <c r="H5" s="2" t="s">
        <v>59</v>
      </c>
      <c r="I5" s="1"/>
      <c r="J5" s="1"/>
      <c r="K5" s="1"/>
    </row>
    <row r="6" spans="1:11" ht="12.75">
      <c r="A6" s="1"/>
      <c r="B6" s="17" t="s">
        <v>60</v>
      </c>
      <c r="C6" s="1"/>
      <c r="D6" s="1"/>
      <c r="E6" s="1"/>
      <c r="F6" s="1"/>
      <c r="G6" s="1"/>
      <c r="H6" s="17" t="s">
        <v>60</v>
      </c>
      <c r="I6" s="1"/>
      <c r="J6" s="1"/>
      <c r="K6" s="1"/>
    </row>
    <row r="7" spans="1:11" ht="12.75">
      <c r="A7" s="1"/>
      <c r="B7" s="2" t="s">
        <v>61</v>
      </c>
      <c r="C7" s="1"/>
      <c r="D7" s="1"/>
      <c r="E7" s="1"/>
      <c r="F7" s="1"/>
      <c r="G7" s="1"/>
      <c r="H7" s="2" t="s">
        <v>61</v>
      </c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9" t="s">
        <v>0</v>
      </c>
      <c r="C9" s="1"/>
      <c r="D9" s="1"/>
      <c r="E9" s="1"/>
      <c r="F9" s="1"/>
      <c r="G9" s="1"/>
      <c r="H9" s="19" t="s">
        <v>1</v>
      </c>
      <c r="I9" s="1"/>
      <c r="J9" s="1"/>
      <c r="K9" s="1"/>
    </row>
    <row r="10" spans="1:11" ht="12.75">
      <c r="A10" s="1"/>
      <c r="B10" s="2" t="s">
        <v>2</v>
      </c>
      <c r="C10" s="4">
        <v>100</v>
      </c>
      <c r="D10" s="1"/>
      <c r="E10" s="1"/>
      <c r="F10" s="1"/>
      <c r="G10" s="1"/>
      <c r="H10" s="2" t="s">
        <v>2</v>
      </c>
      <c r="I10" s="4">
        <v>100</v>
      </c>
      <c r="J10" s="4"/>
      <c r="K10" s="1"/>
    </row>
    <row r="11" spans="1:11" ht="12.75">
      <c r="A11" s="1"/>
      <c r="B11" s="2" t="s">
        <v>3</v>
      </c>
      <c r="C11" s="5">
        <f>(43560^0.5)*(C10^0.5)*4/5280</f>
        <v>1.5811388300841895</v>
      </c>
      <c r="D11" s="1"/>
      <c r="E11" s="1"/>
      <c r="F11" s="1"/>
      <c r="G11" s="1"/>
      <c r="H11" s="2" t="s">
        <v>3</v>
      </c>
      <c r="I11" s="5">
        <f>(43560^0.5)*(I10^0.5)*4/5280</f>
        <v>1.5811388300841895</v>
      </c>
      <c r="J11" s="5"/>
      <c r="K11" s="1"/>
    </row>
    <row r="12" spans="1:11" ht="12.75">
      <c r="A12" s="1"/>
      <c r="B12" s="2" t="s">
        <v>4</v>
      </c>
      <c r="C12" s="6">
        <v>1</v>
      </c>
      <c r="D12" s="1"/>
      <c r="E12" s="1"/>
      <c r="F12" s="1"/>
      <c r="G12" s="1"/>
      <c r="H12" s="2" t="s">
        <v>4</v>
      </c>
      <c r="I12" s="6">
        <v>1</v>
      </c>
      <c r="J12" s="6"/>
      <c r="K12" s="1"/>
    </row>
    <row r="13" spans="1:11" ht="12.75">
      <c r="A13" s="1"/>
      <c r="B13" s="2" t="s">
        <v>5</v>
      </c>
      <c r="C13" s="7">
        <v>16</v>
      </c>
      <c r="D13" s="1"/>
      <c r="E13" s="1"/>
      <c r="F13" s="1"/>
      <c r="G13" s="1"/>
      <c r="H13" s="2" t="s">
        <v>5</v>
      </c>
      <c r="I13" s="7">
        <v>80</v>
      </c>
      <c r="J13" s="7"/>
      <c r="K13" s="1"/>
    </row>
    <row r="14" spans="1:11" ht="12.75">
      <c r="A14" s="1"/>
      <c r="B14" s="2" t="s">
        <v>6</v>
      </c>
      <c r="C14" s="7">
        <v>1</v>
      </c>
      <c r="D14" s="1"/>
      <c r="E14" s="1"/>
      <c r="F14" s="1"/>
      <c r="G14" s="1"/>
      <c r="H14" s="2" t="s">
        <v>7</v>
      </c>
      <c r="I14" s="8">
        <v>1.83</v>
      </c>
      <c r="J14" s="8"/>
      <c r="K14" s="1"/>
    </row>
    <row r="15" spans="1:11" ht="12.75">
      <c r="A15" s="1"/>
      <c r="B15" s="2" t="s">
        <v>8</v>
      </c>
      <c r="C15" s="7">
        <v>3</v>
      </c>
      <c r="D15" s="1"/>
      <c r="E15" s="1"/>
      <c r="F15" s="1"/>
      <c r="G15" s="1"/>
      <c r="H15" s="2" t="s">
        <v>9</v>
      </c>
      <c r="I15" s="9">
        <f>80/3</f>
        <v>26.666666666666668</v>
      </c>
      <c r="J15" s="9"/>
      <c r="K15" s="1"/>
    </row>
    <row r="16" spans="1:11" ht="12.75">
      <c r="A16" s="1"/>
      <c r="B16" s="2" t="s">
        <v>10</v>
      </c>
      <c r="C16" s="8">
        <v>2.05</v>
      </c>
      <c r="D16" s="1"/>
      <c r="E16" s="1"/>
      <c r="F16" s="1"/>
      <c r="G16" s="1"/>
      <c r="H16" s="2" t="s">
        <v>11</v>
      </c>
      <c r="I16" s="8">
        <v>1.45</v>
      </c>
      <c r="J16" s="8"/>
      <c r="K16" s="1"/>
    </row>
    <row r="17" spans="1:11" ht="12.75">
      <c r="A17" s="1"/>
      <c r="B17" s="2" t="s">
        <v>12</v>
      </c>
      <c r="C17" s="8">
        <v>0.65</v>
      </c>
      <c r="D17" s="1"/>
      <c r="E17" s="1"/>
      <c r="F17" s="1"/>
      <c r="G17" s="1"/>
      <c r="H17" s="2" t="s">
        <v>13</v>
      </c>
      <c r="I17" s="25">
        <f>+I19</f>
        <v>4</v>
      </c>
      <c r="J17" s="10"/>
      <c r="K17" s="1"/>
    </row>
    <row r="18" spans="1:11" ht="12.75">
      <c r="A18" s="1"/>
      <c r="B18" s="2" t="s">
        <v>14</v>
      </c>
      <c r="C18" s="8">
        <v>36.4</v>
      </c>
      <c r="D18" s="1"/>
      <c r="E18" s="1"/>
      <c r="F18" s="1"/>
      <c r="G18" s="1"/>
      <c r="H18" s="2" t="s">
        <v>15</v>
      </c>
      <c r="I18" s="8">
        <f>2.95/25</f>
        <v>0.11800000000000001</v>
      </c>
      <c r="J18" s="8"/>
      <c r="K18" s="1"/>
    </row>
    <row r="19" spans="1:11" ht="12.75">
      <c r="A19" s="1"/>
      <c r="B19" s="2" t="s">
        <v>16</v>
      </c>
      <c r="C19" s="4">
        <f>5280/4</f>
        <v>1320</v>
      </c>
      <c r="D19" s="1"/>
      <c r="E19" s="1"/>
      <c r="F19" s="1"/>
      <c r="G19" s="1"/>
      <c r="H19" s="2" t="s">
        <v>17</v>
      </c>
      <c r="I19" s="7">
        <v>4</v>
      </c>
      <c r="J19" s="7"/>
      <c r="K19" s="1"/>
    </row>
    <row r="20" spans="1:11" ht="12.75">
      <c r="A20" s="1"/>
      <c r="B20" s="2" t="s">
        <v>18</v>
      </c>
      <c r="C20" s="7">
        <v>4</v>
      </c>
      <c r="D20" s="1"/>
      <c r="E20" s="1"/>
      <c r="F20" s="1"/>
      <c r="G20" s="1"/>
      <c r="H20" s="2" t="s">
        <v>19</v>
      </c>
      <c r="I20" s="8">
        <v>19.99</v>
      </c>
      <c r="J20" s="8"/>
      <c r="K20" s="1"/>
    </row>
    <row r="21" spans="1:11" ht="12.75">
      <c r="A21" s="1"/>
      <c r="B21" s="2" t="s">
        <v>20</v>
      </c>
      <c r="C21" s="8">
        <v>50</v>
      </c>
      <c r="D21" s="1"/>
      <c r="E21" s="1"/>
      <c r="F21" s="1"/>
      <c r="G21" s="1"/>
      <c r="H21" s="2" t="s">
        <v>21</v>
      </c>
      <c r="I21" s="7">
        <v>17</v>
      </c>
      <c r="J21" s="7"/>
      <c r="K21" s="1"/>
    </row>
    <row r="22" spans="1:11" ht="12.75">
      <c r="A22" s="1"/>
      <c r="B22" s="2" t="s">
        <v>22</v>
      </c>
      <c r="C22" s="7">
        <f>4*C12</f>
        <v>4</v>
      </c>
      <c r="D22" s="1"/>
      <c r="E22" s="1"/>
      <c r="F22" s="1"/>
      <c r="G22" s="1"/>
      <c r="H22" s="2" t="s">
        <v>16</v>
      </c>
      <c r="I22" s="4">
        <f>5280/4</f>
        <v>1320</v>
      </c>
      <c r="J22" s="4"/>
      <c r="K22" s="1"/>
    </row>
    <row r="23" spans="1:11" ht="12.75">
      <c r="A23" s="1"/>
      <c r="B23" s="2" t="s">
        <v>23</v>
      </c>
      <c r="C23" s="8">
        <v>22</v>
      </c>
      <c r="D23" s="1"/>
      <c r="E23" s="1"/>
      <c r="F23" s="1"/>
      <c r="G23" s="1"/>
      <c r="H23" s="2" t="s">
        <v>18</v>
      </c>
      <c r="I23" s="7">
        <v>6</v>
      </c>
      <c r="J23" s="7"/>
      <c r="K23" s="1"/>
    </row>
    <row r="24" spans="1:11" ht="12.75">
      <c r="A24" s="22"/>
      <c r="B24" s="23" t="s">
        <v>24</v>
      </c>
      <c r="C24" s="8">
        <v>100</v>
      </c>
      <c r="D24" s="12"/>
      <c r="E24" s="1"/>
      <c r="F24" s="22"/>
      <c r="G24" s="1"/>
      <c r="H24" s="2" t="s">
        <v>20</v>
      </c>
      <c r="I24" s="8">
        <v>20</v>
      </c>
      <c r="J24" s="8"/>
      <c r="K24" s="1"/>
    </row>
    <row r="25" spans="1:11" ht="12.75">
      <c r="A25" s="1"/>
      <c r="B25" s="2" t="s">
        <v>25</v>
      </c>
      <c r="C25" s="11">
        <f>SUM(D35:D39)*C26</f>
        <v>1615.7999999999997</v>
      </c>
      <c r="D25" s="1"/>
      <c r="E25" s="1"/>
      <c r="F25" s="1"/>
      <c r="G25" s="1"/>
      <c r="H25" s="2" t="s">
        <v>26</v>
      </c>
      <c r="I25" s="13">
        <f>I12*4*I19</f>
        <v>16</v>
      </c>
      <c r="J25" s="13"/>
      <c r="K25" s="1"/>
    </row>
    <row r="26" spans="1:11" ht="15.75">
      <c r="A26" s="1"/>
      <c r="B26" s="29" t="s">
        <v>125</v>
      </c>
      <c r="C26" s="7">
        <v>1</v>
      </c>
      <c r="D26" s="1"/>
      <c r="E26" s="1"/>
      <c r="F26" s="1"/>
      <c r="G26" s="1"/>
      <c r="H26" s="2" t="s">
        <v>27</v>
      </c>
      <c r="I26" s="8">
        <v>2</v>
      </c>
      <c r="J26" s="8"/>
      <c r="K26" s="1"/>
    </row>
    <row r="27" spans="1:11" ht="12.75">
      <c r="A27" s="1"/>
      <c r="B27" s="2" t="s">
        <v>28</v>
      </c>
      <c r="C27" s="9">
        <v>0</v>
      </c>
      <c r="D27" s="1"/>
      <c r="E27" s="1"/>
      <c r="F27" s="1"/>
      <c r="G27" s="1"/>
      <c r="H27" s="17" t="s">
        <v>24</v>
      </c>
      <c r="I27" s="8">
        <v>100</v>
      </c>
      <c r="J27" s="11"/>
      <c r="K27" s="1"/>
    </row>
    <row r="28" spans="1:11" ht="12.75">
      <c r="A28" s="1"/>
      <c r="B28" s="2" t="s">
        <v>29</v>
      </c>
      <c r="C28" s="14"/>
      <c r="D28" s="1"/>
      <c r="E28" s="1"/>
      <c r="F28" s="1"/>
      <c r="G28" s="1"/>
      <c r="H28" s="2" t="s">
        <v>25</v>
      </c>
      <c r="I28" s="11">
        <f>SUM(J38:J43)*I29</f>
        <v>887.98</v>
      </c>
      <c r="J28" s="7"/>
      <c r="K28" s="1"/>
    </row>
    <row r="29" spans="1:11" ht="12.75">
      <c r="A29" s="1"/>
      <c r="B29" s="2" t="s">
        <v>30</v>
      </c>
      <c r="C29" s="14"/>
      <c r="D29" s="1"/>
      <c r="E29" s="1"/>
      <c r="F29" s="1"/>
      <c r="G29" s="1"/>
      <c r="H29" s="30" t="s">
        <v>127</v>
      </c>
      <c r="I29" s="7">
        <v>1</v>
      </c>
      <c r="J29" s="9"/>
      <c r="K29" s="1"/>
    </row>
    <row r="30" spans="1:11" ht="12.75">
      <c r="A30" s="1"/>
      <c r="B30" s="2" t="s">
        <v>31</v>
      </c>
      <c r="C30" s="14"/>
      <c r="D30" s="1"/>
      <c r="E30" s="1"/>
      <c r="F30" s="1"/>
      <c r="G30" s="1"/>
      <c r="H30" s="2" t="s">
        <v>28</v>
      </c>
      <c r="I30" s="9">
        <v>0</v>
      </c>
      <c r="J30" s="14"/>
      <c r="K30" s="1"/>
    </row>
    <row r="31" spans="1:11" ht="12.75">
      <c r="A31" s="1"/>
      <c r="B31" s="2" t="s">
        <v>32</v>
      </c>
      <c r="C31" s="14"/>
      <c r="D31" s="1"/>
      <c r="E31" s="1"/>
      <c r="F31" s="1"/>
      <c r="G31" s="1"/>
      <c r="H31" s="2" t="s">
        <v>29</v>
      </c>
      <c r="I31" s="14"/>
      <c r="J31" s="14"/>
      <c r="K31" s="1"/>
    </row>
    <row r="32" spans="1:11" ht="12.75">
      <c r="A32" s="1"/>
      <c r="B32" s="1"/>
      <c r="C32" s="1"/>
      <c r="D32" s="1"/>
      <c r="E32" s="1"/>
      <c r="F32" s="1"/>
      <c r="G32" s="1"/>
      <c r="H32" s="2" t="s">
        <v>30</v>
      </c>
      <c r="I32" s="14"/>
      <c r="J32" s="14"/>
      <c r="K32" s="1"/>
    </row>
    <row r="33" spans="1:11" ht="12.75">
      <c r="A33" s="1"/>
      <c r="B33" s="1"/>
      <c r="C33" s="1"/>
      <c r="D33" s="15" t="s">
        <v>33</v>
      </c>
      <c r="E33" s="1"/>
      <c r="F33" s="1"/>
      <c r="G33" s="1"/>
      <c r="H33" s="2" t="s">
        <v>31</v>
      </c>
      <c r="I33" s="14"/>
      <c r="J33" s="14"/>
      <c r="K33" s="1"/>
    </row>
    <row r="34" spans="1:11" ht="12.75">
      <c r="A34" s="1"/>
      <c r="B34" s="1"/>
      <c r="C34" s="20" t="s">
        <v>34</v>
      </c>
      <c r="D34" s="20" t="s">
        <v>35</v>
      </c>
      <c r="E34" s="1"/>
      <c r="F34" s="1"/>
      <c r="G34" s="1"/>
      <c r="H34" s="2" t="s">
        <v>32</v>
      </c>
      <c r="I34" s="14"/>
      <c r="J34" s="1"/>
      <c r="K34" s="1"/>
    </row>
    <row r="35" spans="1:11" ht="12.75">
      <c r="A35" s="1"/>
      <c r="B35" s="2" t="s">
        <v>36</v>
      </c>
      <c r="C35" s="16">
        <f>5280*C12/C13</f>
        <v>330</v>
      </c>
      <c r="D35" s="12">
        <f>C35*C16</f>
        <v>676.4999999999999</v>
      </c>
      <c r="E35" s="1"/>
      <c r="F35" s="1"/>
      <c r="G35" s="1"/>
      <c r="H35" s="1"/>
      <c r="I35" s="1"/>
      <c r="J35" s="1"/>
      <c r="K35" s="1"/>
    </row>
    <row r="36" spans="1:10" ht="12.75">
      <c r="A36" s="1"/>
      <c r="B36" s="2" t="s">
        <v>37</v>
      </c>
      <c r="C36" s="16">
        <f>C35*C14</f>
        <v>330</v>
      </c>
      <c r="D36" s="12">
        <f>C36*C17</f>
        <v>214.5</v>
      </c>
      <c r="E36" s="1"/>
      <c r="F36" s="1"/>
      <c r="G36" s="1"/>
      <c r="H36" s="1"/>
      <c r="I36" s="1"/>
      <c r="J36" s="15" t="s">
        <v>33</v>
      </c>
    </row>
    <row r="37" spans="1:10" ht="12.75">
      <c r="A37" s="1"/>
      <c r="B37" s="2" t="s">
        <v>38</v>
      </c>
      <c r="C37" s="16">
        <f>C12*5280*C15/C19</f>
        <v>12</v>
      </c>
      <c r="D37" s="12">
        <f>C37*C18</f>
        <v>436.79999999999995</v>
      </c>
      <c r="E37" s="1"/>
      <c r="F37" s="1"/>
      <c r="G37" s="1"/>
      <c r="H37" s="1"/>
      <c r="I37" s="20" t="s">
        <v>34</v>
      </c>
      <c r="J37" s="20" t="s">
        <v>35</v>
      </c>
    </row>
    <row r="38" spans="1:10" ht="12.75">
      <c r="A38" s="1"/>
      <c r="B38" s="2" t="s">
        <v>39</v>
      </c>
      <c r="C38" s="16">
        <f>C20</f>
        <v>4</v>
      </c>
      <c r="D38" s="12">
        <f>C38*C21</f>
        <v>200</v>
      </c>
      <c r="E38" s="1"/>
      <c r="F38" s="1"/>
      <c r="G38" s="1"/>
      <c r="H38" s="2" t="s">
        <v>36</v>
      </c>
      <c r="I38" s="16">
        <f>5280*I12/I13</f>
        <v>66</v>
      </c>
      <c r="J38" s="12">
        <f>I38*I14</f>
        <v>120.78</v>
      </c>
    </row>
    <row r="39" spans="1:10" ht="12.75">
      <c r="A39" s="1"/>
      <c r="B39" s="2" t="s">
        <v>40</v>
      </c>
      <c r="C39" s="16">
        <f>C22</f>
        <v>4</v>
      </c>
      <c r="D39" s="12">
        <f>C39*C23</f>
        <v>88</v>
      </c>
      <c r="E39" s="1"/>
      <c r="F39" s="1"/>
      <c r="G39" s="1"/>
      <c r="H39" s="2" t="s">
        <v>37</v>
      </c>
      <c r="I39" s="16">
        <f>5280*I12/I15</f>
        <v>198</v>
      </c>
      <c r="J39" s="12">
        <f>I39*I16</f>
        <v>287.09999999999997</v>
      </c>
    </row>
    <row r="40" spans="1:10" ht="12.75">
      <c r="A40" s="1"/>
      <c r="B40" s="23" t="s">
        <v>41</v>
      </c>
      <c r="C40" s="1"/>
      <c r="D40" s="12">
        <f>C24</f>
        <v>100</v>
      </c>
      <c r="E40" s="1"/>
      <c r="F40" s="1"/>
      <c r="G40" s="1"/>
      <c r="H40" s="2" t="s">
        <v>42</v>
      </c>
      <c r="I40" s="13">
        <f>I17+I38</f>
        <v>70</v>
      </c>
      <c r="J40" s="12">
        <f>I40*I18</f>
        <v>8.26</v>
      </c>
    </row>
    <row r="41" spans="1:10" ht="12.75">
      <c r="A41" s="1"/>
      <c r="B41" s="2" t="s">
        <v>43</v>
      </c>
      <c r="C41" s="5">
        <f>C12</f>
        <v>1</v>
      </c>
      <c r="D41" s="12">
        <f>C25*C41</f>
        <v>1615.7999999999997</v>
      </c>
      <c r="E41" s="1"/>
      <c r="F41" s="1"/>
      <c r="G41" s="1"/>
      <c r="H41" s="2" t="s">
        <v>44</v>
      </c>
      <c r="I41" s="16">
        <f>I12*5280*I19/I22</f>
        <v>16</v>
      </c>
      <c r="J41" s="12">
        <f>I41*I20</f>
        <v>319.84</v>
      </c>
    </row>
    <row r="42" spans="1:10" ht="12.75">
      <c r="A42" s="1"/>
      <c r="B42" s="2" t="s">
        <v>45</v>
      </c>
      <c r="C42" s="14">
        <f>C27</f>
        <v>0</v>
      </c>
      <c r="D42" s="21">
        <f>SUM(D35:D41)*$C$27</f>
        <v>0</v>
      </c>
      <c r="E42" s="1"/>
      <c r="F42" s="1"/>
      <c r="G42" s="1"/>
      <c r="H42" s="2" t="s">
        <v>39</v>
      </c>
      <c r="I42" s="16">
        <f>I23</f>
        <v>6</v>
      </c>
      <c r="J42" s="12">
        <f>I42*I24</f>
        <v>120</v>
      </c>
    </row>
    <row r="43" spans="1:10" ht="12.75">
      <c r="A43" s="1"/>
      <c r="B43" s="2" t="s">
        <v>46</v>
      </c>
      <c r="C43" s="1"/>
      <c r="D43" s="12">
        <f>SUM(D35:D42)</f>
        <v>3331.5999999999995</v>
      </c>
      <c r="E43" s="1"/>
      <c r="F43" s="1"/>
      <c r="G43" s="1"/>
      <c r="H43" s="2" t="s">
        <v>47</v>
      </c>
      <c r="I43" s="16">
        <f>I25</f>
        <v>16</v>
      </c>
      <c r="J43" s="12">
        <f>I43*I26</f>
        <v>32</v>
      </c>
    </row>
    <row r="44" spans="1:10" ht="12.75">
      <c r="A44" s="1"/>
      <c r="B44" s="1"/>
      <c r="C44" s="1"/>
      <c r="D44" s="12"/>
      <c r="E44" s="1"/>
      <c r="F44" s="1"/>
      <c r="G44" s="1"/>
      <c r="H44" s="17" t="s">
        <v>24</v>
      </c>
      <c r="I44" s="5"/>
      <c r="J44" s="12">
        <f>I27</f>
        <v>100</v>
      </c>
    </row>
    <row r="45" spans="1:10" ht="12.75">
      <c r="A45" s="1"/>
      <c r="B45" s="2" t="s">
        <v>48</v>
      </c>
      <c r="C45" s="1"/>
      <c r="D45" s="12">
        <f>D43/C12</f>
        <v>3331.5999999999995</v>
      </c>
      <c r="E45" s="1"/>
      <c r="F45" s="1"/>
      <c r="G45" s="1"/>
      <c r="H45" s="2" t="s">
        <v>43</v>
      </c>
      <c r="I45" s="5">
        <f>I12</f>
        <v>1</v>
      </c>
      <c r="J45" s="12">
        <f>I28*I45</f>
        <v>887.98</v>
      </c>
    </row>
    <row r="46" spans="1:10" ht="12.75">
      <c r="A46" s="1"/>
      <c r="B46" s="1"/>
      <c r="C46" s="1"/>
      <c r="D46" s="1"/>
      <c r="E46" s="1"/>
      <c r="F46" s="1"/>
      <c r="G46" s="1"/>
      <c r="H46" s="2" t="s">
        <v>45</v>
      </c>
      <c r="I46" s="14">
        <f>I30</f>
        <v>0</v>
      </c>
      <c r="J46" s="21">
        <f>SUM(J38:J45)*$I$30</f>
        <v>0</v>
      </c>
    </row>
    <row r="47" spans="1:10" ht="12.75">
      <c r="A47" s="1"/>
      <c r="B47" s="17" t="s">
        <v>49</v>
      </c>
      <c r="C47" s="1"/>
      <c r="D47" s="24">
        <f>+D45/5280</f>
        <v>0.6309848484848484</v>
      </c>
      <c r="E47" s="1"/>
      <c r="F47" s="1"/>
      <c r="G47" s="1"/>
      <c r="H47" s="2" t="s">
        <v>46</v>
      </c>
      <c r="I47" s="1"/>
      <c r="J47" s="12">
        <f>SUM(J38:J46)</f>
        <v>1875.96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2" t="s">
        <v>48</v>
      </c>
      <c r="I49" s="1"/>
      <c r="J49" s="12">
        <f>J47/I12</f>
        <v>1875.96</v>
      </c>
    </row>
    <row r="50" spans="1:7" ht="12.75">
      <c r="A50" s="1"/>
      <c r="B50" s="1"/>
      <c r="C50" s="1"/>
      <c r="D50" s="1"/>
      <c r="E50" s="1"/>
      <c r="F50" s="1"/>
      <c r="G50" s="1"/>
    </row>
    <row r="51" spans="7:11" ht="12.75">
      <c r="G51" s="1"/>
      <c r="H51" s="17" t="s">
        <v>49</v>
      </c>
      <c r="I51" s="1"/>
      <c r="J51" s="24">
        <f>+J49/5280</f>
        <v>0.3552954545454545</v>
      </c>
      <c r="K51" s="1"/>
    </row>
    <row r="53" ht="12">
      <c r="B53" s="26" t="s">
        <v>126</v>
      </c>
    </row>
    <row r="54" ht="12">
      <c r="H54" t="s">
        <v>126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7"/>
  <sheetViews>
    <sheetView tabSelected="1" workbookViewId="0" topLeftCell="A1">
      <selection activeCell="I11" sqref="I11"/>
    </sheetView>
  </sheetViews>
  <sheetFormatPr defaultColWidth="11.00390625" defaultRowHeight="12.75"/>
  <sheetData>
    <row r="5" ht="23.25">
      <c r="A5" s="34" t="s">
        <v>144</v>
      </c>
    </row>
    <row r="7" ht="12">
      <c r="A7" s="26" t="s">
        <v>147</v>
      </c>
    </row>
    <row r="8" ht="12">
      <c r="A8" s="26" t="s">
        <v>134</v>
      </c>
    </row>
    <row r="10" ht="12">
      <c r="A10" s="32" t="s">
        <v>135</v>
      </c>
    </row>
    <row r="12" ht="15">
      <c r="A12" s="26" t="s">
        <v>151</v>
      </c>
    </row>
    <row r="14" ht="15">
      <c r="A14" s="26" t="s">
        <v>148</v>
      </c>
    </row>
    <row r="18" ht="12">
      <c r="A18" s="26" t="s">
        <v>145</v>
      </c>
    </row>
    <row r="21" ht="12">
      <c r="A21" s="32" t="s">
        <v>136</v>
      </c>
    </row>
    <row r="23" ht="15">
      <c r="A23" s="26" t="s">
        <v>150</v>
      </c>
    </row>
    <row r="25" ht="15">
      <c r="A25" s="26" t="s">
        <v>149</v>
      </c>
    </row>
    <row r="28" ht="12">
      <c r="A28" s="26" t="s">
        <v>146</v>
      </c>
    </row>
    <row r="31" ht="12.75">
      <c r="A31" s="33" t="s">
        <v>137</v>
      </c>
    </row>
    <row r="32" ht="12.75">
      <c r="A32" s="33" t="s">
        <v>138</v>
      </c>
    </row>
    <row r="33" ht="12.75">
      <c r="A33" s="33" t="s">
        <v>139</v>
      </c>
    </row>
    <row r="34" ht="12.75">
      <c r="A34" s="33" t="s">
        <v>140</v>
      </c>
    </row>
    <row r="35" ht="12.75">
      <c r="A35" s="33" t="s">
        <v>141</v>
      </c>
    </row>
    <row r="36" ht="12.75">
      <c r="A36" s="33" t="s">
        <v>142</v>
      </c>
    </row>
    <row r="37" ht="12.75">
      <c r="A37" s="33" t="s">
        <v>143</v>
      </c>
    </row>
  </sheetData>
  <hyperlinks>
    <hyperlink ref="A10" r:id="rId1" display="http://www.omafra.gov.on.ca/french/engineer/facts/99-058.htm"/>
    <hyperlink ref="A21" r:id="rId2" display="http://www.extension.iastate.edu/agdm/livestock/pdf/b1-75.pdf"/>
  </hyperlinks>
  <printOptions/>
  <pageMargins left="0.75" right="0.75" top="1" bottom="1" header="0.4921259845" footer="0.492125984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22">
      <selection activeCell="B52" sqref="B52"/>
    </sheetView>
  </sheetViews>
  <sheetFormatPr defaultColWidth="11.00390625" defaultRowHeight="12.75"/>
  <cols>
    <col min="1" max="1" width="3.625" style="0" customWidth="1"/>
    <col min="2" max="2" width="24.25390625" style="0" customWidth="1"/>
    <col min="4" max="4" width="10.75390625" style="0" customWidth="1"/>
    <col min="5" max="5" width="11.00390625" style="0" hidden="1" customWidth="1"/>
    <col min="6" max="6" width="1.12109375" style="0" customWidth="1"/>
    <col min="7" max="7" width="11.00390625" style="0" hidden="1" customWidth="1"/>
    <col min="8" max="8" width="25.25390625" style="0" customWidth="1"/>
    <col min="9" max="9" width="1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1"/>
      <c r="B2" s="18" t="s">
        <v>51</v>
      </c>
      <c r="C2" s="1"/>
      <c r="D2" s="1"/>
      <c r="E2" s="1"/>
      <c r="F2" s="1"/>
      <c r="G2" s="1"/>
      <c r="H2" s="18" t="s">
        <v>120</v>
      </c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 t="s">
        <v>122</v>
      </c>
      <c r="I3" s="1"/>
      <c r="J3" s="1"/>
      <c r="K3" s="1"/>
    </row>
    <row r="4" spans="1:11" ht="12.75">
      <c r="A4" s="1"/>
      <c r="B4" s="2" t="s">
        <v>50</v>
      </c>
      <c r="C4" s="3">
        <f ca="1">TRUNC(NOW())</f>
        <v>39888</v>
      </c>
      <c r="D4" s="1"/>
      <c r="E4" s="1"/>
      <c r="F4" s="1"/>
      <c r="G4" s="1"/>
      <c r="H4" s="2" t="s">
        <v>50</v>
      </c>
      <c r="I4" s="3">
        <f ca="1">TRUNC(NOW())</f>
        <v>39888</v>
      </c>
      <c r="J4" s="3"/>
      <c r="K4" s="1"/>
    </row>
    <row r="5" spans="1:11" ht="12.75">
      <c r="A5" s="1"/>
      <c r="B5" s="2" t="s">
        <v>52</v>
      </c>
      <c r="C5" s="1"/>
      <c r="D5" s="1"/>
      <c r="E5" s="1"/>
      <c r="F5" s="1"/>
      <c r="G5" s="1"/>
      <c r="H5" s="2" t="s">
        <v>52</v>
      </c>
      <c r="I5" s="1"/>
      <c r="J5" s="1"/>
      <c r="K5" s="1"/>
    </row>
    <row r="6" spans="1:11" ht="12.75">
      <c r="A6" s="1"/>
      <c r="B6" s="2" t="s">
        <v>123</v>
      </c>
      <c r="C6" s="1"/>
      <c r="D6" s="1"/>
      <c r="E6" s="1"/>
      <c r="F6" s="1"/>
      <c r="G6" s="1"/>
      <c r="H6" s="2" t="s">
        <v>123</v>
      </c>
      <c r="I6" s="1"/>
      <c r="J6" s="1"/>
      <c r="K6" s="1"/>
    </row>
    <row r="7" spans="1:11" ht="12.75">
      <c r="A7" s="1"/>
      <c r="B7" s="2" t="s">
        <v>124</v>
      </c>
      <c r="C7" s="1"/>
      <c r="D7" s="1"/>
      <c r="E7" s="1"/>
      <c r="F7" s="1"/>
      <c r="G7" s="1"/>
      <c r="H7" s="2" t="s">
        <v>124</v>
      </c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9" t="s">
        <v>63</v>
      </c>
      <c r="C9" s="1"/>
      <c r="D9" s="1"/>
      <c r="E9" s="1"/>
      <c r="F9" s="1"/>
      <c r="G9" s="1"/>
      <c r="H9" s="19" t="s">
        <v>115</v>
      </c>
      <c r="I9" s="1"/>
      <c r="J9" s="1"/>
      <c r="K9" s="1"/>
    </row>
    <row r="10" spans="1:11" ht="12.75">
      <c r="A10" s="1"/>
      <c r="B10" s="2" t="s">
        <v>64</v>
      </c>
      <c r="C10" s="4">
        <v>100</v>
      </c>
      <c r="D10" s="1"/>
      <c r="E10" s="1"/>
      <c r="F10" s="1"/>
      <c r="G10" s="1"/>
      <c r="H10" s="2" t="s">
        <v>91</v>
      </c>
      <c r="I10" s="4">
        <v>100</v>
      </c>
      <c r="J10" s="4"/>
      <c r="K10" s="1"/>
    </row>
    <row r="11" spans="1:11" ht="12.75">
      <c r="A11" s="1"/>
      <c r="B11" s="2" t="s">
        <v>65</v>
      </c>
      <c r="C11" s="5">
        <f>(43560^0.5)*(C10^0.5)*4/5280</f>
        <v>1.5811388300841895</v>
      </c>
      <c r="D11" s="1"/>
      <c r="E11" s="1"/>
      <c r="F11" s="1"/>
      <c r="G11" s="1"/>
      <c r="H11" s="2" t="s">
        <v>92</v>
      </c>
      <c r="I11" s="5">
        <f>(43560^0.5)*(I10^0.5)*4/5280</f>
        <v>1.5811388300841895</v>
      </c>
      <c r="J11" s="5"/>
      <c r="K11" s="1"/>
    </row>
    <row r="12" spans="1:11" ht="12.75">
      <c r="A12" s="1"/>
      <c r="B12" s="2" t="s">
        <v>66</v>
      </c>
      <c r="C12" s="6">
        <v>1</v>
      </c>
      <c r="D12" s="1"/>
      <c r="E12" s="1"/>
      <c r="F12" s="1"/>
      <c r="G12" s="1"/>
      <c r="H12" s="2" t="s">
        <v>93</v>
      </c>
      <c r="I12" s="6">
        <v>1</v>
      </c>
      <c r="J12" s="6"/>
      <c r="K12" s="1"/>
    </row>
    <row r="13" spans="1:11" ht="12.75">
      <c r="A13" s="1"/>
      <c r="B13" s="2" t="s">
        <v>94</v>
      </c>
      <c r="C13" s="7">
        <v>15</v>
      </c>
      <c r="D13" s="1"/>
      <c r="E13" s="1"/>
      <c r="F13" s="1"/>
      <c r="G13" s="1"/>
      <c r="H13" s="2" t="s">
        <v>95</v>
      </c>
      <c r="I13" s="7">
        <v>25</v>
      </c>
      <c r="J13" s="7"/>
      <c r="K13" s="1"/>
    </row>
    <row r="14" spans="1:11" ht="12.75">
      <c r="A14" s="1"/>
      <c r="B14" s="2" t="s">
        <v>6</v>
      </c>
      <c r="C14" s="7">
        <v>1</v>
      </c>
      <c r="D14" s="1"/>
      <c r="E14" s="1"/>
      <c r="F14" s="1"/>
      <c r="G14" s="1"/>
      <c r="H14" s="2" t="s">
        <v>96</v>
      </c>
      <c r="I14" s="8">
        <v>3.55</v>
      </c>
      <c r="J14" s="8"/>
      <c r="K14" s="1"/>
    </row>
    <row r="15" spans="1:11" ht="12.75">
      <c r="A15" s="1"/>
      <c r="B15" s="2" t="s">
        <v>67</v>
      </c>
      <c r="C15" s="7">
        <v>4</v>
      </c>
      <c r="D15" s="1"/>
      <c r="E15" s="1"/>
      <c r="F15" s="1"/>
      <c r="G15" s="1"/>
      <c r="H15" s="2" t="s">
        <v>9</v>
      </c>
      <c r="I15" s="9">
        <f>80/3</f>
        <v>26.666666666666668</v>
      </c>
      <c r="J15" s="9"/>
      <c r="K15" s="1"/>
    </row>
    <row r="16" spans="1:11" ht="12.75">
      <c r="A16" s="1"/>
      <c r="B16" s="2" t="s">
        <v>68</v>
      </c>
      <c r="C16" s="8">
        <v>3.55</v>
      </c>
      <c r="D16" s="1"/>
      <c r="E16" s="1"/>
      <c r="F16" s="1"/>
      <c r="G16" s="1"/>
      <c r="H16" s="2" t="s">
        <v>97</v>
      </c>
      <c r="I16" s="8">
        <v>3.55</v>
      </c>
      <c r="J16" s="8"/>
      <c r="K16" s="1"/>
    </row>
    <row r="17" spans="1:11" ht="12.75">
      <c r="A17" s="1"/>
      <c r="B17" s="2" t="s">
        <v>12</v>
      </c>
      <c r="C17" s="8">
        <v>0.65</v>
      </c>
      <c r="D17" s="1"/>
      <c r="E17" s="1"/>
      <c r="F17" s="1"/>
      <c r="G17" s="1"/>
      <c r="H17" s="2" t="s">
        <v>98</v>
      </c>
      <c r="I17" s="25">
        <v>2</v>
      </c>
      <c r="J17" s="10"/>
      <c r="K17" s="1"/>
    </row>
    <row r="18" spans="1:11" ht="12.75">
      <c r="A18" s="1"/>
      <c r="B18" s="2" t="s">
        <v>69</v>
      </c>
      <c r="C18" s="8">
        <v>121.88</v>
      </c>
      <c r="D18" s="1"/>
      <c r="E18" s="1"/>
      <c r="F18" s="1"/>
      <c r="G18" s="1"/>
      <c r="H18" s="2" t="s">
        <v>99</v>
      </c>
      <c r="I18" s="8">
        <f>2.95/25</f>
        <v>0.11800000000000001</v>
      </c>
      <c r="J18" s="8"/>
      <c r="K18" s="1"/>
    </row>
    <row r="19" spans="1:11" ht="12.75">
      <c r="A19" s="1"/>
      <c r="B19" s="2" t="s">
        <v>70</v>
      </c>
      <c r="C19" s="4">
        <f>5280/4</f>
        <v>1320</v>
      </c>
      <c r="D19" s="1"/>
      <c r="E19" s="1"/>
      <c r="F19" s="1"/>
      <c r="G19" s="1"/>
      <c r="H19" s="2" t="s">
        <v>100</v>
      </c>
      <c r="I19" s="7">
        <v>2</v>
      </c>
      <c r="J19" s="7"/>
      <c r="K19" s="1"/>
    </row>
    <row r="20" spans="1:11" ht="12.75">
      <c r="A20" s="1"/>
      <c r="B20" s="2" t="s">
        <v>71</v>
      </c>
      <c r="C20" s="7">
        <v>4</v>
      </c>
      <c r="D20" s="1"/>
      <c r="E20" s="1"/>
      <c r="F20" s="1"/>
      <c r="G20" s="1"/>
      <c r="H20" s="2" t="s">
        <v>101</v>
      </c>
      <c r="I20" s="8">
        <v>87.66</v>
      </c>
      <c r="J20" s="8"/>
      <c r="K20" s="1"/>
    </row>
    <row r="21" spans="1:11" ht="12.75">
      <c r="A21" s="1"/>
      <c r="B21" s="2" t="s">
        <v>72</v>
      </c>
      <c r="C21" s="8">
        <v>50</v>
      </c>
      <c r="D21" s="1"/>
      <c r="E21" s="1"/>
      <c r="F21" s="1"/>
      <c r="G21" s="1"/>
      <c r="H21" s="2" t="s">
        <v>102</v>
      </c>
      <c r="I21" s="7">
        <v>14</v>
      </c>
      <c r="J21" s="7"/>
      <c r="K21" s="1"/>
    </row>
    <row r="22" spans="1:11" ht="12.75">
      <c r="A22" s="1"/>
      <c r="B22" s="2" t="s">
        <v>22</v>
      </c>
      <c r="C22" s="7">
        <f>4*C12</f>
        <v>4</v>
      </c>
      <c r="D22" s="1"/>
      <c r="E22" s="1"/>
      <c r="F22" s="1"/>
      <c r="G22" s="1"/>
      <c r="H22" s="2" t="s">
        <v>103</v>
      </c>
      <c r="I22" s="4">
        <v>2925</v>
      </c>
      <c r="J22" s="4"/>
      <c r="K22" s="1"/>
    </row>
    <row r="23" spans="1:11" ht="12.75">
      <c r="A23" s="1"/>
      <c r="B23" s="2" t="s">
        <v>23</v>
      </c>
      <c r="C23" s="8">
        <v>22</v>
      </c>
      <c r="D23" s="1"/>
      <c r="E23" s="1"/>
      <c r="F23" s="1"/>
      <c r="G23" s="1"/>
      <c r="H23" s="2" t="s">
        <v>104</v>
      </c>
      <c r="I23" s="7">
        <v>6</v>
      </c>
      <c r="J23" s="7"/>
      <c r="K23" s="1"/>
    </row>
    <row r="24" spans="1:11" ht="12.75">
      <c r="A24" s="22"/>
      <c r="B24" s="23" t="s">
        <v>74</v>
      </c>
      <c r="C24" s="8">
        <v>100</v>
      </c>
      <c r="D24" s="12"/>
      <c r="E24" s="1"/>
      <c r="F24" s="22"/>
      <c r="G24" s="1"/>
      <c r="H24" s="2" t="s">
        <v>105</v>
      </c>
      <c r="I24" s="8">
        <v>20</v>
      </c>
      <c r="J24" s="8"/>
      <c r="K24" s="1"/>
    </row>
    <row r="25" spans="1:11" ht="12.75">
      <c r="A25" s="1"/>
      <c r="B25" s="2" t="s">
        <v>107</v>
      </c>
      <c r="C25" s="11">
        <f>SUM(D35:D39)*C26</f>
        <v>3716.4799999999996</v>
      </c>
      <c r="D25" s="1"/>
      <c r="E25" s="1"/>
      <c r="F25" s="1"/>
      <c r="G25" s="1"/>
      <c r="H25" s="2" t="s">
        <v>26</v>
      </c>
      <c r="I25" s="13">
        <f>I12*4*I19</f>
        <v>8</v>
      </c>
      <c r="J25" s="13"/>
      <c r="K25" s="1"/>
    </row>
    <row r="26" spans="1:11" ht="12.75">
      <c r="A26" s="1"/>
      <c r="B26" s="31" t="s">
        <v>128</v>
      </c>
      <c r="C26" s="7">
        <v>1</v>
      </c>
      <c r="D26" s="1"/>
      <c r="E26" s="1"/>
      <c r="F26" s="1"/>
      <c r="G26" s="1"/>
      <c r="H26" s="2" t="s">
        <v>27</v>
      </c>
      <c r="I26" s="8">
        <v>2</v>
      </c>
      <c r="J26" s="8"/>
      <c r="K26" s="1"/>
    </row>
    <row r="27" spans="1:11" ht="12.75">
      <c r="A27" s="1"/>
      <c r="B27" s="2" t="s">
        <v>75</v>
      </c>
      <c r="C27" s="9">
        <v>0</v>
      </c>
      <c r="D27" s="1"/>
      <c r="E27" s="1"/>
      <c r="F27" s="1"/>
      <c r="G27" s="1"/>
      <c r="H27" s="2" t="s">
        <v>106</v>
      </c>
      <c r="I27" s="8">
        <v>100</v>
      </c>
      <c r="J27" s="11"/>
      <c r="K27" s="1"/>
    </row>
    <row r="28" spans="1:11" ht="12.75">
      <c r="A28" s="1"/>
      <c r="B28" s="2" t="s">
        <v>76</v>
      </c>
      <c r="C28" s="14"/>
      <c r="D28" s="1"/>
      <c r="E28" s="1"/>
      <c r="F28" s="1"/>
      <c r="G28" s="1"/>
      <c r="H28" s="2" t="s">
        <v>107</v>
      </c>
      <c r="I28" s="11">
        <f>SUM(J44:J49)*I29</f>
        <v>1930.2926769230767</v>
      </c>
      <c r="J28" s="7"/>
      <c r="K28" s="1"/>
    </row>
    <row r="29" spans="1:11" ht="12.75">
      <c r="A29" s="1"/>
      <c r="B29" s="2" t="s">
        <v>77</v>
      </c>
      <c r="C29" s="14"/>
      <c r="D29" s="1"/>
      <c r="E29" s="1"/>
      <c r="F29" s="1"/>
      <c r="G29" s="1"/>
      <c r="H29" s="31" t="s">
        <v>130</v>
      </c>
      <c r="I29" s="7">
        <v>1</v>
      </c>
      <c r="J29" s="9"/>
      <c r="K29" s="1"/>
    </row>
    <row r="30" spans="1:11" ht="12.75">
      <c r="A30" s="1"/>
      <c r="B30" s="2" t="s">
        <v>78</v>
      </c>
      <c r="C30" s="14"/>
      <c r="D30" s="1"/>
      <c r="E30" s="1"/>
      <c r="F30" s="1"/>
      <c r="G30" s="1"/>
      <c r="H30" s="2" t="s">
        <v>75</v>
      </c>
      <c r="I30" s="9">
        <v>0</v>
      </c>
      <c r="J30" s="14"/>
      <c r="K30" s="1"/>
    </row>
    <row r="31" spans="1:11" ht="12.75">
      <c r="A31" s="1"/>
      <c r="B31" s="2" t="s">
        <v>79</v>
      </c>
      <c r="C31" s="14"/>
      <c r="D31" s="1"/>
      <c r="E31" s="1"/>
      <c r="F31" s="1"/>
      <c r="G31" s="1"/>
      <c r="H31" s="2" t="s">
        <v>76</v>
      </c>
      <c r="I31" s="14"/>
      <c r="J31" s="14"/>
      <c r="K31" s="1"/>
    </row>
    <row r="32" spans="1:11" ht="12.75">
      <c r="A32" s="1"/>
      <c r="B32" s="1"/>
      <c r="C32" s="1"/>
      <c r="D32" s="1"/>
      <c r="E32" s="1"/>
      <c r="F32" s="1"/>
      <c r="G32" s="1"/>
      <c r="H32" s="2" t="s">
        <v>77</v>
      </c>
      <c r="I32" s="14"/>
      <c r="J32" s="14"/>
      <c r="K32" s="1"/>
    </row>
    <row r="33" spans="1:11" ht="12.75">
      <c r="A33" s="1"/>
      <c r="B33" s="1"/>
      <c r="C33" s="1"/>
      <c r="D33" s="15" t="s">
        <v>33</v>
      </c>
      <c r="E33" s="1"/>
      <c r="F33" s="1"/>
      <c r="G33" s="1"/>
      <c r="H33" s="2" t="s">
        <v>78</v>
      </c>
      <c r="I33" s="14"/>
      <c r="J33" s="14"/>
      <c r="K33" s="1"/>
    </row>
    <row r="34" spans="1:11" ht="12.75">
      <c r="A34" s="1"/>
      <c r="B34" s="1"/>
      <c r="C34" s="20" t="s">
        <v>89</v>
      </c>
      <c r="D34" s="20" t="s">
        <v>90</v>
      </c>
      <c r="E34" s="1"/>
      <c r="F34" s="1"/>
      <c r="G34" s="1"/>
      <c r="H34" s="2" t="s">
        <v>79</v>
      </c>
      <c r="I34" s="14"/>
      <c r="J34" s="1"/>
      <c r="K34" s="1"/>
    </row>
    <row r="35" spans="1:11" ht="12.75">
      <c r="A35" s="1"/>
      <c r="B35" s="2" t="s">
        <v>80</v>
      </c>
      <c r="C35" s="16">
        <f>5280*C12/C13</f>
        <v>352</v>
      </c>
      <c r="D35" s="12">
        <f>C35*C16</f>
        <v>1249.6</v>
      </c>
      <c r="E35" s="1"/>
      <c r="F35" s="1"/>
      <c r="G35" s="1"/>
      <c r="H35" s="1" t="s">
        <v>53</v>
      </c>
      <c r="I35" s="1">
        <v>100</v>
      </c>
      <c r="J35" s="1"/>
      <c r="K35" s="1"/>
    </row>
    <row r="36" spans="1:9" ht="12.75">
      <c r="A36" s="1"/>
      <c r="B36" s="2" t="s">
        <v>37</v>
      </c>
      <c r="C36" s="16">
        <f>C35*C14</f>
        <v>352</v>
      </c>
      <c r="D36" s="12">
        <f>C36*C17</f>
        <v>228.8</v>
      </c>
      <c r="E36" s="1"/>
      <c r="F36" s="1"/>
      <c r="G36" s="1"/>
      <c r="H36" s="2" t="s">
        <v>54</v>
      </c>
      <c r="I36" s="28">
        <v>15</v>
      </c>
    </row>
    <row r="37" spans="1:9" ht="12.75">
      <c r="A37" s="1"/>
      <c r="B37" s="2" t="s">
        <v>81</v>
      </c>
      <c r="C37" s="16">
        <f>C12*5280*C15/C19</f>
        <v>16</v>
      </c>
      <c r="D37" s="12">
        <f>C37*C18</f>
        <v>1950.08</v>
      </c>
      <c r="E37" s="1"/>
      <c r="F37" s="1"/>
      <c r="G37" s="1"/>
      <c r="H37" s="2" t="s">
        <v>114</v>
      </c>
      <c r="I37" s="28">
        <v>75</v>
      </c>
    </row>
    <row r="38" spans="1:9" ht="12.75">
      <c r="A38" s="1"/>
      <c r="B38" s="2" t="s">
        <v>82</v>
      </c>
      <c r="C38" s="16">
        <f>C20</f>
        <v>4</v>
      </c>
      <c r="D38" s="12">
        <f>C38*C21</f>
        <v>200</v>
      </c>
      <c r="E38" s="1"/>
      <c r="F38" s="1"/>
      <c r="G38" s="1"/>
      <c r="H38" s="2" t="s">
        <v>118</v>
      </c>
      <c r="I38" s="28">
        <v>25</v>
      </c>
    </row>
    <row r="39" spans="1:9" ht="12.75">
      <c r="A39" s="1"/>
      <c r="B39" s="2" t="s">
        <v>40</v>
      </c>
      <c r="C39" s="16">
        <f>C22</f>
        <v>4</v>
      </c>
      <c r="D39" s="12">
        <f>C39*C23</f>
        <v>88</v>
      </c>
      <c r="E39" s="1"/>
      <c r="F39" s="1"/>
      <c r="G39" s="1"/>
      <c r="H39" s="2" t="s">
        <v>62</v>
      </c>
      <c r="I39" s="28">
        <v>41</v>
      </c>
    </row>
    <row r="40" spans="1:8" ht="12.75">
      <c r="A40" s="1"/>
      <c r="B40" s="23" t="s">
        <v>83</v>
      </c>
      <c r="C40" s="1"/>
      <c r="D40" s="12">
        <f>C24</f>
        <v>100</v>
      </c>
      <c r="E40" s="1"/>
      <c r="F40" s="1"/>
      <c r="G40" s="1"/>
      <c r="H40" s="1"/>
    </row>
    <row r="41" spans="1:8" ht="12.75">
      <c r="A41" s="1"/>
      <c r="B41" s="2" t="s">
        <v>84</v>
      </c>
      <c r="C41" s="5">
        <f>C12</f>
        <v>1</v>
      </c>
      <c r="D41" s="12">
        <f>C25*C41</f>
        <v>3716.4799999999996</v>
      </c>
      <c r="E41" s="1"/>
      <c r="F41" s="1"/>
      <c r="G41" s="1"/>
      <c r="H41" s="1"/>
    </row>
    <row r="42" spans="1:10" ht="12.75">
      <c r="A42" s="1"/>
      <c r="B42" s="2" t="s">
        <v>85</v>
      </c>
      <c r="C42" s="14">
        <f>C27</f>
        <v>0</v>
      </c>
      <c r="D42" s="21">
        <f>SUM(D35:D41)*$C$27</f>
        <v>0</v>
      </c>
      <c r="E42" s="1"/>
      <c r="F42" s="1"/>
      <c r="G42" s="1"/>
      <c r="I42" s="1"/>
      <c r="J42" s="15" t="s">
        <v>33</v>
      </c>
    </row>
    <row r="43" spans="1:10" ht="12.75">
      <c r="A43" s="1"/>
      <c r="B43" s="2" t="s">
        <v>86</v>
      </c>
      <c r="C43" s="1"/>
      <c r="D43" s="12">
        <f>SUM(D35:D42)</f>
        <v>7532.959999999999</v>
      </c>
      <c r="E43" s="1"/>
      <c r="F43" s="1"/>
      <c r="G43" s="1"/>
      <c r="I43" s="20" t="s">
        <v>34</v>
      </c>
      <c r="J43" s="20" t="s">
        <v>35</v>
      </c>
    </row>
    <row r="44" spans="1:10" ht="12.75">
      <c r="A44" s="1"/>
      <c r="B44" s="1"/>
      <c r="C44" s="1"/>
      <c r="D44" s="12"/>
      <c r="E44" s="1"/>
      <c r="F44" s="1"/>
      <c r="G44" s="1"/>
      <c r="H44" s="2" t="s">
        <v>108</v>
      </c>
      <c r="I44" s="16">
        <f>5280*I12/I13</f>
        <v>211.2</v>
      </c>
      <c r="J44" s="12">
        <f>I44*I14</f>
        <v>749.7599999999999</v>
      </c>
    </row>
    <row r="45" spans="1:10" ht="12.75">
      <c r="A45" s="1"/>
      <c r="B45" s="2" t="s">
        <v>87</v>
      </c>
      <c r="C45" s="1"/>
      <c r="D45" s="12">
        <f>D43/C12</f>
        <v>7532.959999999999</v>
      </c>
      <c r="E45" s="1"/>
      <c r="F45" s="1"/>
      <c r="G45" s="1"/>
      <c r="H45" s="2" t="s">
        <v>37</v>
      </c>
      <c r="I45" s="16">
        <f>5280*I12/I15</f>
        <v>198</v>
      </c>
      <c r="J45" s="12">
        <f>I45*I16</f>
        <v>702.9</v>
      </c>
    </row>
    <row r="46" spans="1:10" ht="12.75">
      <c r="A46" s="1"/>
      <c r="B46" s="1"/>
      <c r="C46" s="1"/>
      <c r="D46" s="1"/>
      <c r="E46" s="1"/>
      <c r="F46" s="1"/>
      <c r="G46" s="1"/>
      <c r="H46" s="2" t="s">
        <v>109</v>
      </c>
      <c r="I46" s="13">
        <f>I17+I44</f>
        <v>213.2</v>
      </c>
      <c r="J46" s="12">
        <f>I46*I18</f>
        <v>25.1576</v>
      </c>
    </row>
    <row r="47" spans="1:10" ht="12.75">
      <c r="A47" s="1"/>
      <c r="B47" s="17" t="s">
        <v>88</v>
      </c>
      <c r="C47" s="1"/>
      <c r="D47" s="24">
        <f>+D45/5280</f>
        <v>1.4266969696969696</v>
      </c>
      <c r="E47" s="1"/>
      <c r="F47" s="1"/>
      <c r="G47" s="1"/>
      <c r="H47" s="2" t="s">
        <v>110</v>
      </c>
      <c r="I47" s="16">
        <f>I12*5280*I19/I22</f>
        <v>3.6102564102564103</v>
      </c>
      <c r="J47" s="12">
        <f>I47*I20</f>
        <v>316.4750769230769</v>
      </c>
    </row>
    <row r="48" spans="1:10" ht="12.75">
      <c r="A48" s="1"/>
      <c r="B48" s="1"/>
      <c r="C48" s="1"/>
      <c r="D48" s="1"/>
      <c r="E48" s="1"/>
      <c r="F48" s="1"/>
      <c r="G48" s="1"/>
      <c r="H48" s="2" t="s">
        <v>111</v>
      </c>
      <c r="I48" s="16">
        <f>I23</f>
        <v>6</v>
      </c>
      <c r="J48" s="12">
        <f>I48*I24</f>
        <v>120</v>
      </c>
    </row>
    <row r="49" spans="1:10" ht="12.75">
      <c r="A49" s="1"/>
      <c r="B49" s="1"/>
      <c r="C49" s="1"/>
      <c r="D49" s="1"/>
      <c r="E49" s="1"/>
      <c r="F49" s="1"/>
      <c r="G49" s="1"/>
      <c r="H49" s="2" t="s">
        <v>47</v>
      </c>
      <c r="I49" s="16">
        <f>I25</f>
        <v>8</v>
      </c>
      <c r="J49" s="12">
        <f>I49*I26</f>
        <v>16</v>
      </c>
    </row>
    <row r="50" spans="1:10" ht="12.75">
      <c r="A50" s="1"/>
      <c r="B50" s="1"/>
      <c r="C50" s="1"/>
      <c r="D50" s="1"/>
      <c r="E50" s="1"/>
      <c r="F50" s="1"/>
      <c r="G50" s="1"/>
      <c r="H50" s="17" t="s">
        <v>112</v>
      </c>
      <c r="I50" s="5">
        <v>1</v>
      </c>
      <c r="J50" s="12">
        <v>155</v>
      </c>
    </row>
    <row r="51" spans="7:11" ht="12.75">
      <c r="G51" s="1"/>
      <c r="H51" s="2" t="s">
        <v>113</v>
      </c>
      <c r="I51" s="5">
        <f>I12</f>
        <v>1</v>
      </c>
      <c r="J51" s="12">
        <f>I28*I51</f>
        <v>1930.2926769230767</v>
      </c>
      <c r="K51" s="1"/>
    </row>
    <row r="52" spans="2:11" ht="12.75">
      <c r="B52" s="28" t="s">
        <v>129</v>
      </c>
      <c r="G52" s="1"/>
      <c r="H52" s="2" t="s">
        <v>55</v>
      </c>
      <c r="I52" s="28">
        <v>1</v>
      </c>
      <c r="J52" s="28">
        <v>155</v>
      </c>
      <c r="K52" s="1"/>
    </row>
    <row r="53" spans="8:10" ht="12.75">
      <c r="H53" s="2" t="s">
        <v>119</v>
      </c>
      <c r="I53" s="14"/>
      <c r="J53" s="21">
        <f>SUM(J44:J51)*$I$30</f>
        <v>0</v>
      </c>
    </row>
    <row r="54" spans="8:10" ht="12.75">
      <c r="H54" s="2" t="s">
        <v>86</v>
      </c>
      <c r="I54" s="1"/>
      <c r="J54" s="12">
        <f>SUM(J44:J53)</f>
        <v>4170.585353846153</v>
      </c>
    </row>
    <row r="55" spans="8:10" ht="12.75">
      <c r="H55" s="1"/>
      <c r="I55" s="1"/>
      <c r="J55" s="1"/>
    </row>
    <row r="56" spans="8:10" ht="12.75">
      <c r="H56" s="2" t="s">
        <v>87</v>
      </c>
      <c r="I56" s="1"/>
      <c r="J56" s="12">
        <f>J54/I12</f>
        <v>4170.585353846153</v>
      </c>
    </row>
    <row r="58" spans="8:10" ht="12.75">
      <c r="H58" s="17" t="s">
        <v>88</v>
      </c>
      <c r="I58" s="1"/>
      <c r="J58" s="24">
        <f>+J56/5280</f>
        <v>0.7898835897435896</v>
      </c>
    </row>
    <row r="60" ht="12.75">
      <c r="H60" s="27"/>
    </row>
    <row r="63" ht="12.75">
      <c r="H63" s="28" t="s">
        <v>129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1"/>
  <sheetViews>
    <sheetView showGridLines="0" zoomScale="75" zoomScaleNormal="75" workbookViewId="0" topLeftCell="A16">
      <selection activeCell="M21" sqref="M21"/>
    </sheetView>
  </sheetViews>
  <sheetFormatPr defaultColWidth="9.625" defaultRowHeight="12.75"/>
  <cols>
    <col min="1" max="1" width="3.625" style="0" customWidth="1"/>
    <col min="2" max="2" width="28.625" style="0" customWidth="1"/>
    <col min="3" max="3" width="10.50390625" style="0" bestFit="1" customWidth="1"/>
    <col min="4" max="4" width="9.625" style="0" customWidth="1"/>
    <col min="5" max="6" width="9.00390625" style="0" customWidth="1"/>
    <col min="7" max="7" width="3.625" style="0" customWidth="1"/>
    <col min="8" max="8" width="33.125" style="0" customWidth="1"/>
    <col min="9" max="9" width="10.50390625" style="0" bestFit="1" customWidth="1"/>
    <col min="10" max="10" width="9.00390625" style="0" customWidth="1"/>
    <col min="11" max="11" width="9.625" style="0" customWidth="1"/>
    <col min="12" max="16384" width="9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1"/>
      <c r="B2" s="18" t="s">
        <v>73</v>
      </c>
      <c r="C2" s="1"/>
      <c r="D2" s="1"/>
      <c r="E2" s="1"/>
      <c r="F2" s="1"/>
      <c r="G2" s="1"/>
      <c r="H2" s="18" t="s">
        <v>56</v>
      </c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 t="s">
        <v>121</v>
      </c>
      <c r="I3" s="1"/>
      <c r="J3" s="1"/>
      <c r="K3" s="1"/>
    </row>
    <row r="4" spans="1:11" ht="12.75">
      <c r="A4" s="1"/>
      <c r="B4" s="2" t="s">
        <v>50</v>
      </c>
      <c r="C4" s="3">
        <f ca="1">TRUNC(NOW())</f>
        <v>39888</v>
      </c>
      <c r="D4" s="1"/>
      <c r="E4" s="1"/>
      <c r="F4" s="1"/>
      <c r="G4" s="1"/>
      <c r="H4" s="2" t="s">
        <v>50</v>
      </c>
      <c r="I4" s="3">
        <f ca="1">TRUNC(NOW())</f>
        <v>39888</v>
      </c>
      <c r="J4" s="3"/>
      <c r="K4" s="1"/>
    </row>
    <row r="5" spans="1:11" ht="12.75">
      <c r="A5" s="1"/>
      <c r="B5" s="2" t="s">
        <v>52</v>
      </c>
      <c r="C5" s="1"/>
      <c r="D5" s="1"/>
      <c r="E5" s="1"/>
      <c r="F5" s="1"/>
      <c r="G5" s="1"/>
      <c r="H5" s="2" t="s">
        <v>52</v>
      </c>
      <c r="I5" s="1"/>
      <c r="J5" s="1"/>
      <c r="K5" s="1"/>
    </row>
    <row r="6" spans="1:11" ht="12.75">
      <c r="A6" s="1"/>
      <c r="B6" s="2" t="s">
        <v>123</v>
      </c>
      <c r="C6" s="1"/>
      <c r="D6" s="1"/>
      <c r="E6" s="1"/>
      <c r="F6" s="1"/>
      <c r="G6" s="1"/>
      <c r="H6" s="2" t="s">
        <v>123</v>
      </c>
      <c r="I6" s="1"/>
      <c r="J6" s="1"/>
      <c r="K6" s="1"/>
    </row>
    <row r="7" spans="1:11" ht="12.75">
      <c r="A7" s="1"/>
      <c r="B7" s="2" t="s">
        <v>124</v>
      </c>
      <c r="C7" s="1"/>
      <c r="D7" s="1"/>
      <c r="E7" s="1"/>
      <c r="F7" s="1"/>
      <c r="G7" s="1"/>
      <c r="H7" s="2" t="s">
        <v>124</v>
      </c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9" t="s">
        <v>63</v>
      </c>
      <c r="C9" s="1"/>
      <c r="D9" s="1"/>
      <c r="E9" s="1"/>
      <c r="F9" s="1"/>
      <c r="G9" s="1"/>
      <c r="H9" s="19" t="s">
        <v>116</v>
      </c>
      <c r="I9" s="1"/>
      <c r="J9" s="1"/>
      <c r="K9" s="1"/>
    </row>
    <row r="10" spans="1:11" ht="12.75">
      <c r="A10" s="1"/>
      <c r="B10" s="2" t="s">
        <v>64</v>
      </c>
      <c r="C10" s="4">
        <v>100</v>
      </c>
      <c r="D10" s="1"/>
      <c r="E10" s="1"/>
      <c r="F10" s="1"/>
      <c r="G10" s="1"/>
      <c r="H10" s="2" t="s">
        <v>91</v>
      </c>
      <c r="I10" s="4">
        <v>100</v>
      </c>
      <c r="J10" s="4"/>
      <c r="K10" s="1"/>
    </row>
    <row r="11" spans="1:11" ht="12.75">
      <c r="A11" s="1"/>
      <c r="B11" s="2" t="s">
        <v>65</v>
      </c>
      <c r="C11" s="5">
        <f>(43560^0.5)*(C10^0.5)*4/5280</f>
        <v>1.5811388300841895</v>
      </c>
      <c r="D11" s="1"/>
      <c r="E11" s="1"/>
      <c r="F11" s="1"/>
      <c r="G11" s="1"/>
      <c r="H11" s="2" t="s">
        <v>92</v>
      </c>
      <c r="I11" s="5">
        <f>(43560^0.5)*(I10^0.5)*4/5280</f>
        <v>1.5811388300841895</v>
      </c>
      <c r="J11" s="5"/>
      <c r="K11" s="1"/>
    </row>
    <row r="12" spans="1:11" ht="12.75">
      <c r="A12" s="1"/>
      <c r="B12" s="2" t="s">
        <v>66</v>
      </c>
      <c r="C12" s="6">
        <v>1</v>
      </c>
      <c r="D12" s="1"/>
      <c r="E12" s="1"/>
      <c r="F12" s="1"/>
      <c r="G12" s="1"/>
      <c r="H12" s="2" t="s">
        <v>93</v>
      </c>
      <c r="I12" s="6">
        <v>1</v>
      </c>
      <c r="J12" s="6"/>
      <c r="K12" s="1"/>
    </row>
    <row r="13" spans="1:11" ht="12.75">
      <c r="A13" s="1"/>
      <c r="B13" s="2" t="s">
        <v>94</v>
      </c>
      <c r="C13" s="7">
        <v>15</v>
      </c>
      <c r="D13" s="1"/>
      <c r="E13" s="1"/>
      <c r="F13" s="1"/>
      <c r="G13" s="1"/>
      <c r="H13" s="2" t="s">
        <v>95</v>
      </c>
      <c r="I13" s="7">
        <v>25</v>
      </c>
      <c r="J13" s="7"/>
      <c r="K13" s="1"/>
    </row>
    <row r="14" spans="1:11" ht="12.75">
      <c r="A14" s="1"/>
      <c r="B14" s="2" t="s">
        <v>6</v>
      </c>
      <c r="C14" s="7">
        <v>1</v>
      </c>
      <c r="D14" s="1"/>
      <c r="E14" s="1"/>
      <c r="F14" s="1"/>
      <c r="G14" s="1"/>
      <c r="H14" s="2" t="s">
        <v>96</v>
      </c>
      <c r="I14" s="8">
        <v>3.55</v>
      </c>
      <c r="J14" s="8"/>
      <c r="K14" s="1"/>
    </row>
    <row r="15" spans="1:11" ht="12.75">
      <c r="A15" s="1"/>
      <c r="B15" s="2" t="s">
        <v>67</v>
      </c>
      <c r="C15" s="7">
        <v>4</v>
      </c>
      <c r="D15" s="1"/>
      <c r="E15" s="1"/>
      <c r="F15" s="1"/>
      <c r="G15" s="1"/>
      <c r="H15" s="2" t="s">
        <v>9</v>
      </c>
      <c r="I15" s="9">
        <f>80/3</f>
        <v>26.666666666666668</v>
      </c>
      <c r="J15" s="9"/>
      <c r="K15" s="1"/>
    </row>
    <row r="16" spans="1:11" ht="12.75">
      <c r="A16" s="1"/>
      <c r="B16" s="2" t="s">
        <v>68</v>
      </c>
      <c r="C16" s="8">
        <v>3.55</v>
      </c>
      <c r="D16" s="1"/>
      <c r="E16" s="1"/>
      <c r="F16" s="1"/>
      <c r="G16" s="1"/>
      <c r="H16" s="2" t="s">
        <v>97</v>
      </c>
      <c r="I16" s="8">
        <v>3.55</v>
      </c>
      <c r="J16" s="8"/>
      <c r="K16" s="1"/>
    </row>
    <row r="17" spans="1:11" ht="12.75">
      <c r="A17" s="1"/>
      <c r="B17" s="2" t="s">
        <v>12</v>
      </c>
      <c r="C17" s="8">
        <v>0.65</v>
      </c>
      <c r="D17" s="1"/>
      <c r="E17" s="1"/>
      <c r="F17" s="1"/>
      <c r="G17" s="1"/>
      <c r="H17" s="2" t="s">
        <v>98</v>
      </c>
      <c r="I17" s="25">
        <v>2</v>
      </c>
      <c r="J17" s="10"/>
      <c r="K17" s="1"/>
    </row>
    <row r="18" spans="1:11" ht="12.75">
      <c r="A18" s="1"/>
      <c r="B18" s="2" t="s">
        <v>69</v>
      </c>
      <c r="C18" s="8">
        <v>121.88</v>
      </c>
      <c r="D18" s="1"/>
      <c r="E18" s="1"/>
      <c r="F18" s="1"/>
      <c r="G18" s="1"/>
      <c r="H18" s="2" t="s">
        <v>99</v>
      </c>
      <c r="I18" s="8">
        <f>2.95/25</f>
        <v>0.11800000000000001</v>
      </c>
      <c r="J18" s="8"/>
      <c r="K18" s="1"/>
    </row>
    <row r="19" spans="1:11" ht="12.75">
      <c r="A19" s="1"/>
      <c r="B19" s="2" t="s">
        <v>70</v>
      </c>
      <c r="C19" s="4">
        <f>5280/4</f>
        <v>1320</v>
      </c>
      <c r="D19" s="1"/>
      <c r="E19" s="1"/>
      <c r="F19" s="1"/>
      <c r="G19" s="1"/>
      <c r="H19" s="2" t="s">
        <v>100</v>
      </c>
      <c r="I19" s="7">
        <v>2</v>
      </c>
      <c r="J19" s="7"/>
      <c r="K19" s="1"/>
    </row>
    <row r="20" spans="1:11" ht="12.75">
      <c r="A20" s="1"/>
      <c r="B20" s="2" t="s">
        <v>71</v>
      </c>
      <c r="C20" s="7">
        <v>4</v>
      </c>
      <c r="D20" s="1"/>
      <c r="E20" s="1"/>
      <c r="F20" s="1"/>
      <c r="G20" s="1"/>
      <c r="H20" s="2" t="s">
        <v>101</v>
      </c>
      <c r="I20" s="8">
        <v>87.66</v>
      </c>
      <c r="J20" s="8"/>
      <c r="K20" s="1"/>
    </row>
    <row r="21" spans="1:11" ht="12.75">
      <c r="A21" s="1"/>
      <c r="B21" s="2" t="s">
        <v>72</v>
      </c>
      <c r="C21" s="8">
        <v>50</v>
      </c>
      <c r="D21" s="1"/>
      <c r="E21" s="1"/>
      <c r="F21" s="1"/>
      <c r="G21" s="1"/>
      <c r="H21" s="2" t="s">
        <v>102</v>
      </c>
      <c r="I21" s="7">
        <v>12</v>
      </c>
      <c r="J21" s="7"/>
      <c r="K21" s="1"/>
    </row>
    <row r="22" spans="1:11" ht="12.75">
      <c r="A22" s="1"/>
      <c r="B22" s="2" t="s">
        <v>22</v>
      </c>
      <c r="C22" s="7">
        <f>4*C12</f>
        <v>4</v>
      </c>
      <c r="D22" s="1"/>
      <c r="E22" s="1"/>
      <c r="F22" s="1"/>
      <c r="G22" s="1"/>
      <c r="H22" s="2" t="s">
        <v>133</v>
      </c>
      <c r="I22" s="4">
        <v>1750</v>
      </c>
      <c r="J22" s="4"/>
      <c r="K22" s="1"/>
    </row>
    <row r="23" spans="1:11" ht="12.75">
      <c r="A23" s="1"/>
      <c r="B23" s="2" t="s">
        <v>23</v>
      </c>
      <c r="C23" s="8">
        <v>22</v>
      </c>
      <c r="D23" s="1"/>
      <c r="E23" s="1"/>
      <c r="F23" s="1"/>
      <c r="G23" s="1"/>
      <c r="H23" s="2" t="s">
        <v>104</v>
      </c>
      <c r="I23" s="7">
        <v>6</v>
      </c>
      <c r="J23" s="7"/>
      <c r="K23" s="1"/>
    </row>
    <row r="24" spans="1:11" ht="12.75">
      <c r="A24" s="22"/>
      <c r="B24" s="23" t="s">
        <v>74</v>
      </c>
      <c r="C24" s="8">
        <v>100</v>
      </c>
      <c r="D24" s="12"/>
      <c r="E24" s="1"/>
      <c r="F24" s="22"/>
      <c r="G24" s="1"/>
      <c r="H24" s="2" t="s">
        <v>105</v>
      </c>
      <c r="I24" s="8">
        <v>20</v>
      </c>
      <c r="J24" s="8"/>
      <c r="K24" s="1"/>
    </row>
    <row r="25" spans="1:11" ht="12.75">
      <c r="A25" s="1"/>
      <c r="B25" s="2" t="s">
        <v>107</v>
      </c>
      <c r="C25" s="11">
        <f>SUM(D35:D39)*C26</f>
        <v>3716.4799999999996</v>
      </c>
      <c r="D25" s="1"/>
      <c r="E25" s="1"/>
      <c r="F25" s="1"/>
      <c r="G25" s="1"/>
      <c r="H25" s="2" t="s">
        <v>26</v>
      </c>
      <c r="I25" s="13">
        <f>I12*4*I19</f>
        <v>8</v>
      </c>
      <c r="J25" s="13"/>
      <c r="K25" s="1"/>
    </row>
    <row r="26" spans="1:11" ht="12.75">
      <c r="A26" s="1"/>
      <c r="B26" s="31" t="s">
        <v>131</v>
      </c>
      <c r="C26" s="7">
        <v>1</v>
      </c>
      <c r="D26" s="1"/>
      <c r="E26" s="1"/>
      <c r="F26" s="1"/>
      <c r="G26" s="1"/>
      <c r="H26" s="2" t="s">
        <v>27</v>
      </c>
      <c r="I26" s="8">
        <v>2</v>
      </c>
      <c r="J26" s="8"/>
      <c r="K26" s="1"/>
    </row>
    <row r="27" spans="1:11" ht="12.75">
      <c r="A27" s="1"/>
      <c r="B27" s="2" t="s">
        <v>75</v>
      </c>
      <c r="C27" s="9">
        <v>0</v>
      </c>
      <c r="D27" s="1"/>
      <c r="E27" s="1"/>
      <c r="F27" s="1"/>
      <c r="G27" s="1"/>
      <c r="H27" s="2" t="s">
        <v>106</v>
      </c>
      <c r="I27" s="8">
        <v>100</v>
      </c>
      <c r="J27" s="11"/>
      <c r="K27" s="1"/>
    </row>
    <row r="28" spans="1:11" ht="12.75">
      <c r="A28" s="1"/>
      <c r="B28" s="2" t="s">
        <v>76</v>
      </c>
      <c r="C28" s="14"/>
      <c r="D28" s="1"/>
      <c r="E28" s="1"/>
      <c r="F28" s="1"/>
      <c r="G28" s="1"/>
      <c r="H28" s="2" t="s">
        <v>107</v>
      </c>
      <c r="I28" s="11">
        <f>SUM(J42:J47)*I29</f>
        <v>2142.7830857142853</v>
      </c>
      <c r="J28" s="7"/>
      <c r="K28" s="1"/>
    </row>
    <row r="29" spans="1:11" ht="12.75">
      <c r="A29" s="1"/>
      <c r="B29" s="2" t="s">
        <v>77</v>
      </c>
      <c r="C29" s="14"/>
      <c r="D29" s="1"/>
      <c r="E29" s="1"/>
      <c r="F29" s="1"/>
      <c r="G29" s="1"/>
      <c r="H29" s="2" t="s">
        <v>132</v>
      </c>
      <c r="I29" s="7">
        <v>1</v>
      </c>
      <c r="J29" s="9"/>
      <c r="K29" s="1"/>
    </row>
    <row r="30" spans="1:11" ht="12.75">
      <c r="A30" s="1"/>
      <c r="B30" s="2" t="s">
        <v>78</v>
      </c>
      <c r="C30" s="14"/>
      <c r="D30" s="1"/>
      <c r="E30" s="1"/>
      <c r="F30" s="1"/>
      <c r="G30" s="1"/>
      <c r="H30" s="2" t="s">
        <v>75</v>
      </c>
      <c r="I30" s="9">
        <v>0</v>
      </c>
      <c r="J30" s="14"/>
      <c r="K30" s="1"/>
    </row>
    <row r="31" spans="1:11" ht="12.75">
      <c r="A31" s="1"/>
      <c r="B31" s="2" t="s">
        <v>79</v>
      </c>
      <c r="C31" s="14"/>
      <c r="D31" s="1"/>
      <c r="E31" s="1"/>
      <c r="F31" s="1"/>
      <c r="G31" s="1"/>
      <c r="H31" s="2" t="s">
        <v>76</v>
      </c>
      <c r="I31" s="14"/>
      <c r="J31" s="14"/>
      <c r="K31" s="1"/>
    </row>
    <row r="32" spans="1:11" ht="12.75">
      <c r="A32" s="1"/>
      <c r="B32" s="1"/>
      <c r="C32" s="1"/>
      <c r="D32" s="1"/>
      <c r="E32" s="1"/>
      <c r="F32" s="1"/>
      <c r="G32" s="1"/>
      <c r="H32" s="2" t="s">
        <v>77</v>
      </c>
      <c r="I32" s="14"/>
      <c r="J32" s="14"/>
      <c r="K32" s="1"/>
    </row>
    <row r="33" spans="1:11" ht="12.75">
      <c r="A33" s="1"/>
      <c r="B33" s="1"/>
      <c r="C33" s="1"/>
      <c r="D33" s="15" t="s">
        <v>33</v>
      </c>
      <c r="E33" s="1"/>
      <c r="F33" s="1"/>
      <c r="G33" s="1"/>
      <c r="H33" s="2" t="s">
        <v>78</v>
      </c>
      <c r="I33" s="14"/>
      <c r="J33" s="14"/>
      <c r="K33" s="1"/>
    </row>
    <row r="34" spans="1:11" ht="12.75">
      <c r="A34" s="1"/>
      <c r="B34" s="1"/>
      <c r="C34" s="20" t="s">
        <v>89</v>
      </c>
      <c r="D34" s="20" t="s">
        <v>90</v>
      </c>
      <c r="E34" s="1"/>
      <c r="F34" s="1"/>
      <c r="G34" s="1"/>
      <c r="H34" s="2" t="s">
        <v>79</v>
      </c>
      <c r="I34" s="14"/>
      <c r="J34" s="1"/>
      <c r="K34" s="1"/>
    </row>
    <row r="35" spans="1:11" ht="12.75">
      <c r="A35" s="1"/>
      <c r="B35" s="2" t="s">
        <v>80</v>
      </c>
      <c r="C35" s="16">
        <f>5280*C12/C13</f>
        <v>352</v>
      </c>
      <c r="D35" s="12">
        <f>C35*C16</f>
        <v>1249.6</v>
      </c>
      <c r="E35" s="1"/>
      <c r="F35" s="1"/>
      <c r="G35" s="1"/>
      <c r="H35" s="1" t="s">
        <v>53</v>
      </c>
      <c r="I35" s="1">
        <v>100</v>
      </c>
      <c r="J35" s="1"/>
      <c r="K35" s="1"/>
    </row>
    <row r="36" spans="1:9" ht="12.75">
      <c r="A36" s="1"/>
      <c r="B36" s="2" t="s">
        <v>37</v>
      </c>
      <c r="C36" s="16">
        <f>C35*C14</f>
        <v>352</v>
      </c>
      <c r="D36" s="12">
        <f>C36*C17</f>
        <v>228.8</v>
      </c>
      <c r="E36" s="1"/>
      <c r="F36" s="1"/>
      <c r="G36" s="1"/>
      <c r="H36" s="2" t="s">
        <v>54</v>
      </c>
      <c r="I36" s="26">
        <v>15</v>
      </c>
    </row>
    <row r="37" spans="1:9" ht="12.75">
      <c r="A37" s="1"/>
      <c r="B37" s="2" t="s">
        <v>81</v>
      </c>
      <c r="C37" s="16">
        <f>C12*5280*C15/C19</f>
        <v>16</v>
      </c>
      <c r="D37" s="12">
        <f>C37*C18</f>
        <v>1950.08</v>
      </c>
      <c r="E37" s="1"/>
      <c r="F37" s="1"/>
      <c r="G37" s="1"/>
      <c r="H37" s="2" t="s">
        <v>114</v>
      </c>
      <c r="I37" s="26">
        <v>75</v>
      </c>
    </row>
    <row r="38" spans="1:9" ht="12.75">
      <c r="A38" s="1"/>
      <c r="B38" s="2" t="s">
        <v>82</v>
      </c>
      <c r="C38" s="16">
        <f>C20</f>
        <v>4</v>
      </c>
      <c r="D38" s="12">
        <f>C38*C21</f>
        <v>200</v>
      </c>
      <c r="E38" s="1"/>
      <c r="F38" s="1"/>
      <c r="G38" s="1"/>
      <c r="H38" s="2" t="s">
        <v>118</v>
      </c>
      <c r="I38" s="26">
        <v>25</v>
      </c>
    </row>
    <row r="39" spans="1:9" ht="12.75">
      <c r="A39" s="1"/>
      <c r="B39" s="2" t="s">
        <v>40</v>
      </c>
      <c r="C39" s="16">
        <f>C22</f>
        <v>4</v>
      </c>
      <c r="D39" s="12">
        <f>C39*C23</f>
        <v>88</v>
      </c>
      <c r="E39" s="1"/>
      <c r="F39" s="1"/>
      <c r="G39" s="1"/>
      <c r="H39" s="2" t="s">
        <v>62</v>
      </c>
      <c r="I39" s="26">
        <v>41</v>
      </c>
    </row>
    <row r="40" spans="1:10" ht="12.75">
      <c r="A40" s="1"/>
      <c r="B40" s="23" t="s">
        <v>83</v>
      </c>
      <c r="C40" s="1"/>
      <c r="D40" s="12">
        <f>C24</f>
        <v>100</v>
      </c>
      <c r="E40" s="1"/>
      <c r="F40" s="1"/>
      <c r="G40" s="1"/>
      <c r="H40" s="1"/>
      <c r="I40" s="1"/>
      <c r="J40" s="15" t="s">
        <v>33</v>
      </c>
    </row>
    <row r="41" spans="1:10" ht="12.75">
      <c r="A41" s="1"/>
      <c r="B41" s="2" t="s">
        <v>84</v>
      </c>
      <c r="C41" s="5">
        <f>C12</f>
        <v>1</v>
      </c>
      <c r="D41" s="12">
        <f>C25*C41</f>
        <v>3716.4799999999996</v>
      </c>
      <c r="E41" s="1"/>
      <c r="F41" s="1"/>
      <c r="G41" s="1"/>
      <c r="H41" s="1"/>
      <c r="I41" s="20" t="s">
        <v>89</v>
      </c>
      <c r="J41" s="20" t="s">
        <v>90</v>
      </c>
    </row>
    <row r="42" spans="1:10" ht="12.75">
      <c r="A42" s="1"/>
      <c r="B42" s="2" t="s">
        <v>85</v>
      </c>
      <c r="C42" s="14">
        <f>C27</f>
        <v>0</v>
      </c>
      <c r="D42" s="21">
        <f>SUM(D35:D41)*$C$27</f>
        <v>0</v>
      </c>
      <c r="E42" s="1"/>
      <c r="F42" s="1"/>
      <c r="G42" s="1"/>
      <c r="H42" s="2" t="s">
        <v>108</v>
      </c>
      <c r="I42" s="16">
        <f>5280*I12/I13</f>
        <v>211.2</v>
      </c>
      <c r="J42" s="12">
        <f>I42*I14</f>
        <v>749.7599999999999</v>
      </c>
    </row>
    <row r="43" spans="1:10" ht="12.75">
      <c r="A43" s="1"/>
      <c r="B43" s="2" t="s">
        <v>86</v>
      </c>
      <c r="C43" s="1"/>
      <c r="D43" s="12">
        <f>SUM(D35:D42)</f>
        <v>7532.959999999999</v>
      </c>
      <c r="E43" s="1"/>
      <c r="F43" s="1"/>
      <c r="G43" s="1"/>
      <c r="H43" s="2" t="s">
        <v>37</v>
      </c>
      <c r="I43" s="16">
        <f>5280*I12/I15</f>
        <v>198</v>
      </c>
      <c r="J43" s="12">
        <f>I43*I16</f>
        <v>702.9</v>
      </c>
    </row>
    <row r="44" spans="1:10" ht="12.75">
      <c r="A44" s="1"/>
      <c r="B44" s="1"/>
      <c r="C44" s="1"/>
      <c r="D44" s="12"/>
      <c r="E44" s="1"/>
      <c r="F44" s="1"/>
      <c r="G44" s="1"/>
      <c r="H44" s="2" t="s">
        <v>109</v>
      </c>
      <c r="I44" s="13">
        <f>I17+I42</f>
        <v>213.2</v>
      </c>
      <c r="J44" s="12">
        <f>I44*I18</f>
        <v>25.1576</v>
      </c>
    </row>
    <row r="45" spans="1:10" ht="12.75">
      <c r="A45" s="1"/>
      <c r="B45" s="2" t="s">
        <v>87</v>
      </c>
      <c r="C45" s="1"/>
      <c r="D45" s="12">
        <f>D43/C12</f>
        <v>7532.959999999999</v>
      </c>
      <c r="E45" s="1"/>
      <c r="F45" s="1"/>
      <c r="G45" s="1"/>
      <c r="H45" s="2" t="s">
        <v>110</v>
      </c>
      <c r="I45" s="16">
        <f>I12*5280*I19/I22</f>
        <v>6.034285714285715</v>
      </c>
      <c r="J45" s="12">
        <f>I45*I20</f>
        <v>528.9654857142857</v>
      </c>
    </row>
    <row r="46" spans="1:10" ht="12.75">
      <c r="A46" s="1"/>
      <c r="B46" s="1"/>
      <c r="C46" s="1"/>
      <c r="D46" s="1"/>
      <c r="E46" s="1"/>
      <c r="F46" s="1"/>
      <c r="G46" s="1"/>
      <c r="H46" s="2" t="s">
        <v>111</v>
      </c>
      <c r="I46" s="16">
        <f>I23</f>
        <v>6</v>
      </c>
      <c r="J46" s="12">
        <f>I46*I24</f>
        <v>120</v>
      </c>
    </row>
    <row r="47" spans="1:10" ht="12.75">
      <c r="A47" s="1"/>
      <c r="B47" s="17" t="s">
        <v>88</v>
      </c>
      <c r="C47" s="1"/>
      <c r="D47" s="24">
        <f>+D45/5280</f>
        <v>1.4266969696969696</v>
      </c>
      <c r="E47" s="1"/>
      <c r="F47" s="1"/>
      <c r="G47" s="1"/>
      <c r="H47" s="2" t="s">
        <v>47</v>
      </c>
      <c r="I47" s="16">
        <f>I25</f>
        <v>8</v>
      </c>
      <c r="J47" s="12">
        <f>I47*I26</f>
        <v>16</v>
      </c>
    </row>
    <row r="48" spans="1:10" ht="12.75">
      <c r="A48" s="1"/>
      <c r="B48" s="1"/>
      <c r="C48" s="1"/>
      <c r="D48" s="1"/>
      <c r="E48" s="1"/>
      <c r="F48" s="1"/>
      <c r="G48" s="1"/>
      <c r="H48" s="17" t="s">
        <v>112</v>
      </c>
      <c r="I48" s="5"/>
      <c r="J48" s="12">
        <f>I27</f>
        <v>100</v>
      </c>
    </row>
    <row r="49" spans="1:10" ht="12.75">
      <c r="A49" s="1"/>
      <c r="B49" s="1"/>
      <c r="C49" s="1"/>
      <c r="D49" s="1"/>
      <c r="E49" s="1"/>
      <c r="F49" s="1"/>
      <c r="G49" s="1"/>
      <c r="H49" s="2" t="s">
        <v>113</v>
      </c>
      <c r="I49" s="5">
        <f>I12</f>
        <v>1</v>
      </c>
      <c r="J49" s="12">
        <f>I28*I49</f>
        <v>2142.7830857142853</v>
      </c>
    </row>
    <row r="50" spans="1:10" ht="12.75">
      <c r="A50" s="1"/>
      <c r="B50" s="1"/>
      <c r="C50" s="1"/>
      <c r="D50" s="1"/>
      <c r="E50" s="1"/>
      <c r="F50" s="1"/>
      <c r="G50" s="1"/>
      <c r="H50" s="2" t="s">
        <v>55</v>
      </c>
      <c r="I50" s="26">
        <v>1</v>
      </c>
      <c r="J50" s="26">
        <v>155</v>
      </c>
    </row>
    <row r="51" spans="2:11" ht="12.75">
      <c r="B51" s="26" t="s">
        <v>129</v>
      </c>
      <c r="G51" s="1"/>
      <c r="H51" s="2" t="s">
        <v>117</v>
      </c>
      <c r="I51" s="14">
        <f>I30</f>
        <v>0</v>
      </c>
      <c r="J51" s="21">
        <f>SUM(J42:J49)*$I$30</f>
        <v>0</v>
      </c>
      <c r="K51" s="1"/>
    </row>
    <row r="52" spans="8:10" ht="12.75">
      <c r="H52" s="2" t="s">
        <v>87</v>
      </c>
      <c r="I52" s="1"/>
      <c r="J52" s="12">
        <f>SUM(J42:J51)</f>
        <v>4540.566171428571</v>
      </c>
    </row>
    <row r="53" spans="8:10" ht="12.75">
      <c r="H53" s="1"/>
      <c r="I53" s="1"/>
      <c r="J53" s="1"/>
    </row>
    <row r="54" spans="8:10" ht="12.75">
      <c r="H54" s="2" t="s">
        <v>87</v>
      </c>
      <c r="I54" s="1"/>
      <c r="J54" s="12">
        <f>J52/I12</f>
        <v>4540.566171428571</v>
      </c>
    </row>
    <row r="56" spans="8:10" ht="12.75">
      <c r="H56" s="17" t="s">
        <v>88</v>
      </c>
      <c r="I56" s="1"/>
      <c r="J56" s="24">
        <f>+J54/5280</f>
        <v>0.8599557142857142</v>
      </c>
    </row>
    <row r="61" ht="12.75">
      <c r="H61" s="28" t="s">
        <v>129</v>
      </c>
    </row>
  </sheetData>
  <printOptions/>
  <pageMargins left="0.75" right="0.75" top="1" bottom="1" header="0.5" footer="0.5"/>
  <pageSetup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 Costs</dc:title>
  <dc:subject/>
  <dc:creator>Hal Gordon</dc:creator>
  <cp:keywords>Economic, Fence</cp:keywords>
  <dc:description/>
  <cp:lastModifiedBy>Gaétan Bonneau</cp:lastModifiedBy>
  <cp:lastPrinted>2003-10-23T16:23:01Z</cp:lastPrinted>
  <dcterms:created xsi:type="dcterms:W3CDTF">1999-02-22T18:31:02Z</dcterms:created>
  <dcterms:modified xsi:type="dcterms:W3CDTF">2009-03-16T18:46:11Z</dcterms:modified>
  <cp:category>Economics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